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1820" windowHeight="6825" tabRatio="533" activeTab="6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Лист1" sheetId="8" state="hidden" r:id="rId8"/>
    <sheet name="Лист2" sheetId="9" state="hidden" r:id="rId9"/>
    <sheet name="Лист3" sheetId="10" state="hidden" r:id="rId10"/>
  </sheets>
  <definedNames/>
  <calcPr fullCalcOnLoad="1"/>
</workbook>
</file>

<file path=xl/sharedStrings.xml><?xml version="1.0" encoding="utf-8"?>
<sst xmlns="http://schemas.openxmlformats.org/spreadsheetml/2006/main" count="502" uniqueCount="263">
  <si>
    <t>№</t>
  </si>
  <si>
    <t>1.ФОНД</t>
  </si>
  <si>
    <t>всего</t>
  </si>
  <si>
    <t>учебная</t>
  </si>
  <si>
    <t>выбыло</t>
  </si>
  <si>
    <t>-</t>
  </si>
  <si>
    <t>4.КНИГОВЫДАЧА</t>
  </si>
  <si>
    <t xml:space="preserve">Таблица основных показателей деятельности вузовских библиотек зоны Верхнего Поволжья  </t>
  </si>
  <si>
    <t>Наименование библиотеки</t>
  </si>
  <si>
    <t>научная</t>
  </si>
  <si>
    <t>художест</t>
  </si>
  <si>
    <t>заруб.изд</t>
  </si>
  <si>
    <t>обмен.ф</t>
  </si>
  <si>
    <t>Б-ка Башкирского гос. ун-та</t>
  </si>
  <si>
    <t>ВСЕГО:</t>
  </si>
  <si>
    <t>УНИЦ Каз.гос.технол. ун-та</t>
  </si>
  <si>
    <t>Б-ка Каз. гос. консерватории</t>
  </si>
  <si>
    <t>Б-ка Ижевской с/х академии</t>
  </si>
  <si>
    <t xml:space="preserve">директор Научной библиотеки им. Н.И. Лобачевского Казанского </t>
  </si>
  <si>
    <t>поступило</t>
  </si>
  <si>
    <t>худож</t>
  </si>
  <si>
    <t>абоненты</t>
  </si>
  <si>
    <t>художеств.</t>
  </si>
  <si>
    <t>ББЗ</t>
  </si>
  <si>
    <t>+</t>
  </si>
  <si>
    <t>БАЗ ДАННЫХ</t>
  </si>
  <si>
    <t>ЭЛЕКТРОННЫЙ КАТАЛОГ</t>
  </si>
  <si>
    <t>АДРЕСНЫЕ ДАННЫЕ БИБЛИОТЕКИ</t>
  </si>
  <si>
    <t>ТЕЛЕФОН</t>
  </si>
  <si>
    <t>ФАКС</t>
  </si>
  <si>
    <t>ЭЛЕКТРОННАЯ ПОЧТА</t>
  </si>
  <si>
    <t>Ф.И.О. ДИРЕКТОРА БИБЛИОТЕКИ</t>
  </si>
  <si>
    <t>Мустафина Сайма Фахыровна</t>
  </si>
  <si>
    <t>Кобзева Наталья Рудольфовна</t>
  </si>
  <si>
    <t>Волкова Ляля Фаритовна</t>
  </si>
  <si>
    <t>Орешникова Алевтина Ильинична</t>
  </si>
  <si>
    <t>6. СПРАВОЧНО-ИНФОРМАЦИОННАЯ РАБОТА</t>
  </si>
  <si>
    <t>7. БИБЛИОТЕЧНЫЕ РАБОТНИКИ</t>
  </si>
  <si>
    <t>8. ОТНОСИТЕЛЬНЫЕ ПОКАЗАТЕЛИ</t>
  </si>
  <si>
    <t>в т.ч. тематические</t>
  </si>
  <si>
    <t>темы ИРИ, ДОР</t>
  </si>
  <si>
    <t>общее кол-во часов</t>
  </si>
  <si>
    <t>средне-спец.</t>
  </si>
  <si>
    <t>читаемость</t>
  </si>
  <si>
    <t>посещаемость</t>
  </si>
  <si>
    <t>количество мест в читальных залах</t>
  </si>
  <si>
    <t xml:space="preserve"> Исмагилова Лилия Хамбаловна</t>
  </si>
  <si>
    <t>ИРБИС</t>
  </si>
  <si>
    <t>в т.ч. библиотеч.</t>
  </si>
  <si>
    <t>ИТОГО по библиотекам вузов зоны Верхнего Поволжья</t>
  </si>
  <si>
    <t>в т.ч. библиотечн.</t>
  </si>
  <si>
    <t>для студ.мл. курсов</t>
  </si>
  <si>
    <t>РУСЛАН</t>
  </si>
  <si>
    <t>Б-ка Каз. гос. ун-та культ.и искусств</t>
  </si>
  <si>
    <t xml:space="preserve"> и средних профессиональных учебных заведений зоны Верхнего Поволжья,</t>
  </si>
  <si>
    <t>среднее (всего)</t>
  </si>
  <si>
    <t xml:space="preserve">   +</t>
  </si>
  <si>
    <t xml:space="preserve">            +</t>
  </si>
  <si>
    <t>заруб. изд</t>
  </si>
  <si>
    <t>выслано литературы</t>
  </si>
  <si>
    <t>получено литературы</t>
  </si>
  <si>
    <t>в том числе</t>
  </si>
  <si>
    <t>(8552)46-49-67</t>
  </si>
  <si>
    <t>представлено в открытом доступе</t>
  </si>
  <si>
    <t>по единому чит. билету</t>
  </si>
  <si>
    <t>в том числе студентов</t>
  </si>
  <si>
    <t>обслужено всеми структурными подразделениями</t>
  </si>
  <si>
    <t>всего записей</t>
  </si>
  <si>
    <t>введено за год</t>
  </si>
  <si>
    <t>представлено в Интернет</t>
  </si>
  <si>
    <t>общая площадь библиотеки</t>
  </si>
  <si>
    <t>множительная техника(шт)</t>
  </si>
  <si>
    <t>парк ЭВМ(шт.)</t>
  </si>
  <si>
    <t>в том числе АРМ для читателей</t>
  </si>
  <si>
    <t xml:space="preserve">наличие АИБС(сетевой)  </t>
  </si>
  <si>
    <t>наличие АИБС (локальной)</t>
  </si>
  <si>
    <t>наименование программы</t>
  </si>
  <si>
    <t>комплектование</t>
  </si>
  <si>
    <t>книгообеспеченность</t>
  </si>
  <si>
    <t>картотека читателей</t>
  </si>
  <si>
    <t>подписка</t>
  </si>
  <si>
    <t>книгохранение</t>
  </si>
  <si>
    <t>обработка</t>
  </si>
  <si>
    <t>абонемент</t>
  </si>
  <si>
    <t>администратор</t>
  </si>
  <si>
    <t>поиск</t>
  </si>
  <si>
    <t>справки</t>
  </si>
  <si>
    <t>обращаемость</t>
  </si>
  <si>
    <t>дни информации</t>
  </si>
  <si>
    <t>дни кафедр, дипломника</t>
  </si>
  <si>
    <t>подсистемы</t>
  </si>
  <si>
    <t>(3412)65-81-67</t>
  </si>
  <si>
    <t>(34141)5-58-57</t>
  </si>
  <si>
    <t>РЕСПУБЛИКА БАШКОРТОСТАН</t>
  </si>
  <si>
    <t>РЕСПУБЛИКА ТАТАРСТАН</t>
  </si>
  <si>
    <t>УДМУРТСКАЯ РЕСПУБЛИКА</t>
  </si>
  <si>
    <t xml:space="preserve">Калантаева Галина Александровна </t>
  </si>
  <si>
    <t>Б-ка Каз. гос. акад. вет.медицины</t>
  </si>
  <si>
    <t>Белобородова Ольга Васильевна</t>
  </si>
  <si>
    <t>http://www.library.ugatu.ac.ru/</t>
  </si>
  <si>
    <t>Library@ugatu.ru, mustafina@mail.rb.ru</t>
  </si>
  <si>
    <t xml:space="preserve">biblioteka@kstu.ru </t>
  </si>
  <si>
    <t>http://lib.udsu.ru</t>
  </si>
  <si>
    <t>заруб. изд.</t>
  </si>
  <si>
    <t>2. ЧИТАТЕЛИ</t>
  </si>
  <si>
    <t>3.   КОЛИЧЕСТВО ПОСЕЩЕНИЙ</t>
  </si>
  <si>
    <t>АДРЕС  В  ИНТЕРНЕТ</t>
  </si>
  <si>
    <t>(843)273-96-16</t>
  </si>
  <si>
    <t>(843)236-52-21</t>
  </si>
  <si>
    <t>(843)277-59-07</t>
  </si>
  <si>
    <t>Б-ка Каз. гос. мед. ун-та</t>
  </si>
  <si>
    <t>Б-ка Ижевского технич.ун-та</t>
  </si>
  <si>
    <t>Б-ка Башкирского аграрного ун-та</t>
  </si>
  <si>
    <t>Б-ка Уфимского гос. авиац. тех.ун-та</t>
  </si>
  <si>
    <t>Б-ка Уфимского гос. нефт. тех.ун-та</t>
  </si>
  <si>
    <t>Б-ка Альметьевского нефт. ин-та</t>
  </si>
  <si>
    <t>всего БД в т.ч.</t>
  </si>
  <si>
    <t>собственных</t>
  </si>
  <si>
    <t>приобретенных</t>
  </si>
  <si>
    <t>Б-ка Каз. гос. энергет. ун-та</t>
  </si>
  <si>
    <t>Б-ка Удмуртского гос. ун-та</t>
  </si>
  <si>
    <t>Б-ка Ижевской гос.мед.академии</t>
  </si>
  <si>
    <t>Б-ка Каз. гос. архитек.-строит. ун-та</t>
  </si>
  <si>
    <t>МАРК – SQL</t>
  </si>
  <si>
    <t>(843)510-46-53</t>
  </si>
  <si>
    <t>ggpi@inbox.ru</t>
  </si>
  <si>
    <t>(843)231-41-16</t>
  </si>
  <si>
    <t>(843)238-51-10</t>
  </si>
  <si>
    <t>bibloteka@yandex.ru</t>
  </si>
  <si>
    <t>ИРБИС 64</t>
  </si>
  <si>
    <t>bibkgeu@bk.ru</t>
  </si>
  <si>
    <t>(843)238-35-59</t>
  </si>
  <si>
    <t>biblioteka_kgk@mail.ru</t>
  </si>
  <si>
    <t>Струков Евгений Николаевич</t>
  </si>
  <si>
    <t>Б-ка Башкирского гос. пед. ун-та</t>
  </si>
  <si>
    <t xml:space="preserve">(843)264-47-34 </t>
  </si>
  <si>
    <t>Харисова Чулпан Ахметовна</t>
  </si>
  <si>
    <t>програм-ма в часах</t>
  </si>
  <si>
    <t>высшее образова-ние</t>
  </si>
  <si>
    <t>Б-ка Каз.гос.медиц.академии</t>
  </si>
  <si>
    <t>(843)233-34-92</t>
  </si>
  <si>
    <t>(8533)43-88-35</t>
  </si>
  <si>
    <t>7-54-21</t>
  </si>
  <si>
    <t>Б-ка Уфимской  гос. акад. искусств</t>
  </si>
  <si>
    <t>(3412)58-11-37</t>
  </si>
  <si>
    <t xml:space="preserve">direktornb@istu.ru </t>
  </si>
  <si>
    <t>(3412)68-26-69; 52-62-01</t>
  </si>
  <si>
    <t>Б-ка Уфимского юр.инст. МВД РФ</t>
  </si>
  <si>
    <t>MARQ-SQL</t>
  </si>
  <si>
    <t>biblio.kstu-kai@mail.ru</t>
  </si>
  <si>
    <t>.www.library.kai.ru</t>
  </si>
  <si>
    <t xml:space="preserve">БИБЛИОТЕКА </t>
  </si>
  <si>
    <t xml:space="preserve"> library@igma.udm.ru</t>
  </si>
  <si>
    <t>http://www.izhgsha.ru</t>
  </si>
  <si>
    <t>всего записей (собственных)</t>
  </si>
  <si>
    <t>mvdufa@mail.ru</t>
  </si>
  <si>
    <t>http://www.ufali.ru/bibl/</t>
  </si>
  <si>
    <t>http://www.bashlib.ru/</t>
  </si>
  <si>
    <t>(843)527-92-22, 519-42-68</t>
  </si>
  <si>
    <t>(85557)7-54-21</t>
  </si>
  <si>
    <t>http://www.agni-rt.ru</t>
  </si>
  <si>
    <t>(3412)50-33-12</t>
  </si>
  <si>
    <t>library_dir@izhgsha.ru</t>
  </si>
  <si>
    <t>Б-ка Башкирского мед. ун-та</t>
  </si>
  <si>
    <t>Андреева Анна Викторовна</t>
  </si>
  <si>
    <t>biblio@mi.ru</t>
  </si>
  <si>
    <t>http://www.kgma.info</t>
  </si>
  <si>
    <t>(843)273-97-84</t>
  </si>
  <si>
    <t>biblioteka@ksavm.senet.ru</t>
  </si>
  <si>
    <t>Б-ка Наб./челн. фил. Каз. (Приволж.) федерального университета</t>
  </si>
  <si>
    <t>fksu-lib@mail.ru</t>
  </si>
  <si>
    <t>Ахметзянова Роза Нургаяновна</t>
  </si>
  <si>
    <t>Б-ка Елабужского института Каз.(Приволж.) федерального ун-та</t>
  </si>
  <si>
    <t>(843)236-60-32</t>
  </si>
  <si>
    <t>РУСЛАН, ИРБИС</t>
  </si>
  <si>
    <t>Б-ка Казан. (Приволж.) фед. ун-та</t>
  </si>
  <si>
    <t>Председатель зонального методического объединения библиотек высших</t>
  </si>
  <si>
    <t>(Приволжского) федерального университета</t>
  </si>
  <si>
    <t>Е.Н. Струков</t>
  </si>
  <si>
    <t>Б-ка Поволж. гос. акад. физкульт., спорта и туризма</t>
  </si>
  <si>
    <t>kazgaulibrary@mail.ru</t>
  </si>
  <si>
    <t>www.kazgau.ru</t>
  </si>
  <si>
    <t>Б-ка Наб./челн. ин-т соц.педаг. технологий и ресурсов</t>
  </si>
  <si>
    <t>http://www.kstu.ru/</t>
  </si>
  <si>
    <t>Library@kgasu.ru</t>
  </si>
  <si>
    <t>Рейдер Зинаида Владимировна</t>
  </si>
  <si>
    <t>http://kpfu.ru/main_page?p_sub=5056</t>
  </si>
  <si>
    <t>(347)273-66-26</t>
  </si>
  <si>
    <t>(347)228-03-34, 228-06-98</t>
  </si>
  <si>
    <t>bibliotekabsau@mail.ru</t>
  </si>
  <si>
    <t>http://www.biblio.bsau.ru</t>
  </si>
  <si>
    <t>http://www.rusoil.net</t>
  </si>
  <si>
    <t>(347)243-14-19</t>
  </si>
  <si>
    <t>(347)242-07-37</t>
  </si>
  <si>
    <t>(347)272-77-37</t>
  </si>
  <si>
    <t>(347)272-13-08</t>
  </si>
  <si>
    <t>bspu@mail.ru</t>
  </si>
  <si>
    <t>http://www.lib.bspu.ru</t>
  </si>
  <si>
    <t>Скрипник Елена Евгеньевна</t>
  </si>
  <si>
    <t>(347)272-36-21</t>
  </si>
  <si>
    <t>islamuratova@mail.ru</t>
  </si>
  <si>
    <t>Исламуратова Альфия Виловна</t>
  </si>
  <si>
    <t>(347)228-03-34</t>
  </si>
  <si>
    <t>Беляева Людмила Васильевна</t>
  </si>
  <si>
    <t>Хасанова Резеда Фоатовна</t>
  </si>
  <si>
    <t>http://www.kgeu.ru/</t>
  </si>
  <si>
    <t>Соколова Ирина Владимировна</t>
  </si>
  <si>
    <t>bibngpi@mail.ru</t>
  </si>
  <si>
    <t>Ларионова Марина Борисовна</t>
  </si>
  <si>
    <t>(8552)51-00-94</t>
  </si>
  <si>
    <t>5.МБА/ЭДД</t>
  </si>
  <si>
    <t>БИБЛИОТЕКА И ИРБИС64</t>
  </si>
  <si>
    <t>БИБЛИОТЕКА 5.0; 1С:БИБЛИОТЕКА</t>
  </si>
  <si>
    <t>Дзюина Галина Вениаминовна</t>
  </si>
  <si>
    <t>для студ. старших курсов</t>
  </si>
  <si>
    <t>(843)236-66-51</t>
  </si>
  <si>
    <t>Корсаков Николай Анатольевич</t>
  </si>
  <si>
    <t>(843)567-49-60</t>
  </si>
  <si>
    <t>Opac-Global</t>
  </si>
  <si>
    <t>(3412)916-370</t>
  </si>
  <si>
    <t>http://www.medbibl.igma.ru</t>
  </si>
  <si>
    <t>http://ggpi.org/viewpage.php?page_id=19</t>
  </si>
  <si>
    <t>Алмаева Марина Владимировна</t>
  </si>
  <si>
    <t>lib@bsunet.ru</t>
  </si>
  <si>
    <t>http:www.ksavm.senet.ru</t>
  </si>
  <si>
    <t>Данилов Андрей Васильевич</t>
  </si>
  <si>
    <t>(843)277-53-40 89518997113</t>
  </si>
  <si>
    <t>(8552)51-00-94; 58-97-18</t>
  </si>
  <si>
    <t>ЭБК</t>
  </si>
  <si>
    <t>(843)233-34-92; 236-99-97</t>
  </si>
  <si>
    <t>lsl@kpfu.ru;e.strukov@list.ru</t>
  </si>
  <si>
    <t>за 2015г.</t>
  </si>
  <si>
    <t>Б-ка Каз. национального исслед. технического ун-та</t>
  </si>
  <si>
    <t>Ившина Галина Васильевна</t>
  </si>
  <si>
    <t>http://kpfu.ru/chelny/page/130</t>
  </si>
  <si>
    <t>Мрасова Фарида Ниязовна</t>
  </si>
  <si>
    <t>library@kazgik.ru</t>
  </si>
  <si>
    <t>Горланова Галина Викторовна</t>
  </si>
  <si>
    <t>galina398@mail.ru</t>
  </si>
  <si>
    <t>(8552)31-00-52; 8-917-291-4448</t>
  </si>
  <si>
    <t>library@kazangmu.ru</t>
  </si>
  <si>
    <t>http://kazangmu.ru/</t>
  </si>
  <si>
    <t>Семенычева Светлана Александровна</t>
  </si>
  <si>
    <t>АБИС Руслан</t>
  </si>
  <si>
    <t>Ирбис 64</t>
  </si>
  <si>
    <t>МаркSQL</t>
  </si>
  <si>
    <t xml:space="preserve">Адиатуллина Ляйсан Робертовна </t>
  </si>
  <si>
    <t>8(347)254-83-35</t>
  </si>
  <si>
    <t>andreeva@rusoil.net;library@rusoil.net andreeva-lib@mail.ru</t>
  </si>
  <si>
    <t>+7(347) 272-49-82</t>
  </si>
  <si>
    <t>http://www.bashgmu.ru/universitet/struktura-universiteta/513-biblioteka</t>
  </si>
  <si>
    <t>http://ufaart.ru/nauka/lib-ufaart/</t>
  </si>
  <si>
    <t>Б-ка Глазовского гос. педагог. ин-та</t>
  </si>
  <si>
    <t>(3412)916-350</t>
  </si>
  <si>
    <t>admin@lib.udsu.ru;</t>
  </si>
  <si>
    <t>Войнова Евгения Александровна</t>
  </si>
  <si>
    <t>науч-вспомогательные и рек. указ., списки</t>
  </si>
  <si>
    <t>(843)264-47-34;233-77-23</t>
  </si>
  <si>
    <t>(843)2949082</t>
  </si>
  <si>
    <t>natali_golovleva@mail.ru</t>
  </si>
  <si>
    <t>http://www.sportacadem.ru/akademia/struktura_old/biblioteka/</t>
  </si>
  <si>
    <t>И.о. Головлева Наталья Николаевна</t>
  </si>
  <si>
    <r>
      <t>Б-ка Каз.гос.аграрного ун-та  (</t>
    </r>
    <r>
      <rPr>
        <b/>
        <sz val="9"/>
        <color indexed="10"/>
        <rFont val="Arial"/>
        <family val="2"/>
      </rPr>
      <t>данные 2012 г., отчет не предоставляют с 2013 года)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</si>
</sst>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&lt;=9999999]###\-####;\(###\)\ ###\-####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  <numFmt numFmtId="179" formatCode="000000"/>
    <numFmt numFmtId="180" formatCode="#,##0.00_р_."/>
  </numFmts>
  <fonts count="50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sz val="10"/>
      <name val="Arial Cyr"/>
      <family val="0"/>
    </font>
    <font>
      <u val="single"/>
      <sz val="10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b/>
      <sz val="9"/>
      <color indexed="10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u val="single"/>
      <sz val="10"/>
      <color rgb="FF0000EE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/>
    </xf>
    <xf numFmtId="0" fontId="6" fillId="0" borderId="1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11" xfId="0" applyFont="1" applyFill="1" applyBorder="1" applyAlignment="1">
      <alignment/>
    </xf>
    <xf numFmtId="0" fontId="0" fillId="0" borderId="0" xfId="0" applyFill="1" applyAlignment="1">
      <alignment horizontal="left"/>
    </xf>
    <xf numFmtId="173" fontId="6" fillId="0" borderId="10" xfId="0" applyNumberFormat="1" applyFont="1" applyFill="1" applyBorder="1" applyAlignment="1">
      <alignment/>
    </xf>
    <xf numFmtId="173" fontId="0" fillId="0" borderId="0" xfId="0" applyNumberFormat="1" applyFill="1" applyAlignment="1">
      <alignment/>
    </xf>
    <xf numFmtId="0" fontId="0" fillId="0" borderId="0" xfId="0" applyFont="1" applyFill="1" applyAlignment="1">
      <alignment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1" fontId="1" fillId="0" borderId="12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textRotation="90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wrapText="1"/>
    </xf>
    <xf numFmtId="173" fontId="1" fillId="0" borderId="12" xfId="0" applyNumberFormat="1" applyFont="1" applyFill="1" applyBorder="1" applyAlignment="1">
      <alignment/>
    </xf>
    <xf numFmtId="0" fontId="0" fillId="0" borderId="12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 wrapText="1"/>
    </xf>
    <xf numFmtId="173" fontId="1" fillId="0" borderId="10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textRotation="90"/>
    </xf>
    <xf numFmtId="1" fontId="1" fillId="0" borderId="10" xfId="0" applyNumberFormat="1" applyFont="1" applyFill="1" applyBorder="1" applyAlignment="1">
      <alignment/>
    </xf>
    <xf numFmtId="2" fontId="1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4" fillId="0" borderId="10" xfId="42" applyNumberFormat="1" applyFont="1" applyFill="1" applyBorder="1" applyAlignment="1" applyProtection="1">
      <alignment horizontal="left" vertical="center" wrapText="1"/>
      <protection/>
    </xf>
    <xf numFmtId="1" fontId="1" fillId="0" borderId="10" xfId="0" applyNumberFormat="1" applyFont="1" applyFill="1" applyBorder="1" applyAlignment="1">
      <alignment horizontal="right"/>
    </xf>
    <xf numFmtId="0" fontId="4" fillId="0" borderId="10" xfId="42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1" fontId="0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textRotation="90" wrapText="1"/>
    </xf>
    <xf numFmtId="2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vertical="top" wrapText="1"/>
    </xf>
    <xf numFmtId="0" fontId="2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wrapText="1"/>
    </xf>
    <xf numFmtId="2" fontId="1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wrapText="1"/>
    </xf>
    <xf numFmtId="2" fontId="0" fillId="0" borderId="0" xfId="0" applyNumberFormat="1" applyFont="1" applyFill="1" applyAlignment="1">
      <alignment horizontal="left" wrapText="1"/>
    </xf>
    <xf numFmtId="49" fontId="1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left" wrapText="1"/>
    </xf>
    <xf numFmtId="49" fontId="0" fillId="0" borderId="0" xfId="0" applyNumberFormat="1" applyFont="1" applyFill="1" applyAlignment="1">
      <alignment horizontal="left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3" xfId="0" applyFill="1" applyBorder="1" applyAlignment="1">
      <alignment horizontal="center" wrapText="1"/>
    </xf>
    <xf numFmtId="0" fontId="0" fillId="0" borderId="12" xfId="0" applyFill="1" applyBorder="1" applyAlignment="1">
      <alignment horizontal="right" wrapText="1"/>
    </xf>
    <xf numFmtId="0" fontId="0" fillId="0" borderId="12" xfId="0" applyFill="1" applyBorder="1" applyAlignment="1">
      <alignment horizontal="center" wrapText="1"/>
    </xf>
    <xf numFmtId="0" fontId="0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0" fillId="0" borderId="17" xfId="0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wrapText="1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 quotePrefix="1">
      <alignment horizontal="right"/>
    </xf>
    <xf numFmtId="1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right" vertical="center"/>
    </xf>
    <xf numFmtId="2" fontId="0" fillId="0" borderId="10" xfId="0" applyNumberFormat="1" applyFont="1" applyFill="1" applyBorder="1" applyAlignment="1">
      <alignment horizontal="right" vertical="center"/>
    </xf>
    <xf numFmtId="1" fontId="0" fillId="0" borderId="10" xfId="0" applyNumberFormat="1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/>
    </xf>
    <xf numFmtId="173" fontId="0" fillId="0" borderId="10" xfId="0" applyNumberFormat="1" applyFont="1" applyFill="1" applyBorder="1" applyAlignment="1">
      <alignment horizontal="right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left"/>
    </xf>
    <xf numFmtId="2" fontId="0" fillId="0" borderId="10" xfId="0" applyNumberFormat="1" applyFont="1" applyFill="1" applyBorder="1" applyAlignment="1">
      <alignment/>
    </xf>
    <xf numFmtId="173" fontId="0" fillId="0" borderId="10" xfId="0" applyNumberFormat="1" applyFont="1" applyFill="1" applyBorder="1" applyAlignment="1">
      <alignment/>
    </xf>
    <xf numFmtId="2" fontId="0" fillId="0" borderId="10" xfId="0" applyNumberFormat="1" applyFont="1" applyFill="1" applyBorder="1" applyAlignment="1">
      <alignment horizontal="center" wrapText="1"/>
    </xf>
    <xf numFmtId="2" fontId="0" fillId="0" borderId="10" xfId="0" applyNumberFormat="1" applyFont="1" applyFill="1" applyBorder="1" applyAlignment="1">
      <alignment horizontal="center" wrapText="1"/>
    </xf>
    <xf numFmtId="1" fontId="0" fillId="0" borderId="10" xfId="0" applyNumberFormat="1" applyFill="1" applyBorder="1" applyAlignment="1">
      <alignment wrapText="1"/>
    </xf>
    <xf numFmtId="0" fontId="9" fillId="0" borderId="10" xfId="0" applyNumberFormat="1" applyFont="1" applyFill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10" fillId="0" borderId="10" xfId="0" applyNumberFormat="1" applyFont="1" applyFill="1" applyBorder="1" applyAlignment="1">
      <alignment wrapText="1"/>
    </xf>
    <xf numFmtId="0" fontId="0" fillId="0" borderId="17" xfId="0" applyFont="1" applyFill="1" applyBorder="1" applyAlignment="1">
      <alignment/>
    </xf>
    <xf numFmtId="2" fontId="0" fillId="0" borderId="10" xfId="0" applyNumberFormat="1" applyFont="1" applyFill="1" applyBorder="1" applyAlignment="1">
      <alignment horizontal="left" vertical="center" wrapText="1"/>
    </xf>
    <xf numFmtId="0" fontId="48" fillId="0" borderId="0" xfId="0" applyFont="1" applyFill="1" applyAlignment="1">
      <alignment horizontal="left"/>
    </xf>
    <xf numFmtId="49" fontId="0" fillId="0" borderId="10" xfId="0" applyNumberFormat="1" applyFont="1" applyFill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left" vertical="center" wrapText="1"/>
    </xf>
    <xf numFmtId="0" fontId="4" fillId="0" borderId="10" xfId="42" applyFill="1" applyBorder="1" applyAlignment="1" applyProtection="1">
      <alignment horizontal="left" vertical="center" wrapText="1"/>
      <protection/>
    </xf>
    <xf numFmtId="49" fontId="4" fillId="0" borderId="10" xfId="42" applyNumberFormat="1" applyFill="1" applyBorder="1" applyAlignment="1" applyProtection="1">
      <alignment horizontal="left" vertical="center" wrapText="1"/>
      <protection/>
    </xf>
    <xf numFmtId="49" fontId="8" fillId="0" borderId="10" xfId="42" applyNumberFormat="1" applyFont="1" applyFill="1" applyBorder="1" applyAlignment="1" applyProtection="1">
      <alignment horizontal="left" vertical="center" wrapText="1"/>
      <protection/>
    </xf>
    <xf numFmtId="0" fontId="49" fillId="0" borderId="0" xfId="0" applyFont="1" applyFill="1" applyAlignment="1">
      <alignment/>
    </xf>
    <xf numFmtId="0" fontId="0" fillId="0" borderId="10" xfId="0" applyFont="1" applyFill="1" applyBorder="1" applyAlignment="1">
      <alignment vertical="center" wrapText="1"/>
    </xf>
    <xf numFmtId="0" fontId="8" fillId="0" borderId="10" xfId="42" applyFont="1" applyFill="1" applyBorder="1" applyAlignment="1" applyProtection="1">
      <alignment horizontal="left" vertical="center" wrapText="1"/>
      <protection/>
    </xf>
    <xf numFmtId="0" fontId="0" fillId="0" borderId="10" xfId="0" applyFont="1" applyFill="1" applyBorder="1" applyAlignment="1">
      <alignment vertical="center" wrapText="1"/>
    </xf>
    <xf numFmtId="49" fontId="0" fillId="0" borderId="10" xfId="42" applyNumberFormat="1" applyFont="1" applyFill="1" applyBorder="1" applyAlignment="1" applyProtection="1">
      <alignment horizontal="left" vertical="center" wrapText="1"/>
      <protection/>
    </xf>
    <xf numFmtId="0" fontId="4" fillId="0" borderId="0" xfId="42" applyFill="1" applyAlignment="1" applyProtection="1">
      <alignment/>
      <protection/>
    </xf>
    <xf numFmtId="0" fontId="0" fillId="0" borderId="10" xfId="0" applyFont="1" applyFill="1" applyBorder="1" applyAlignment="1">
      <alignment horizontal="left" wrapText="1"/>
    </xf>
    <xf numFmtId="2" fontId="0" fillId="0" borderId="10" xfId="0" applyNumberFormat="1" applyFont="1" applyFill="1" applyBorder="1" applyAlignment="1">
      <alignment horizontal="left" wrapText="1"/>
    </xf>
    <xf numFmtId="0" fontId="4" fillId="0" borderId="10" xfId="42" applyFont="1" applyFill="1" applyBorder="1" applyAlignment="1" applyProtection="1">
      <alignment horizontal="left" wrapText="1"/>
      <protection/>
    </xf>
    <xf numFmtId="0" fontId="1" fillId="0" borderId="18" xfId="0" applyFont="1" applyFill="1" applyBorder="1" applyAlignment="1">
      <alignment horizontal="center" wrapText="1"/>
    </xf>
    <xf numFmtId="0" fontId="1" fillId="0" borderId="19" xfId="0" applyFont="1" applyFill="1" applyBorder="1" applyAlignment="1">
      <alignment horizontal="center" wrapText="1"/>
    </xf>
    <xf numFmtId="0" fontId="1" fillId="0" borderId="20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17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170" fontId="1" fillId="0" borderId="13" xfId="43" applyFont="1" applyFill="1" applyBorder="1" applyAlignment="1">
      <alignment horizontal="center"/>
    </xf>
    <xf numFmtId="170" fontId="1" fillId="0" borderId="24" xfId="43" applyFont="1" applyFill="1" applyBorder="1" applyAlignment="1">
      <alignment horizontal="center"/>
    </xf>
    <xf numFmtId="170" fontId="1" fillId="0" borderId="11" xfId="43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2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 vertical="center" textRotation="90" wrapText="1"/>
    </xf>
    <xf numFmtId="0" fontId="0" fillId="0" borderId="13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textRotation="90" wrapText="1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textRotation="90" wrapText="1"/>
    </xf>
    <xf numFmtId="173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center" vertical="top" textRotation="90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dmin@lib.udsu.ru;" TargetMode="External" /><Relationship Id="rId2" Type="http://schemas.openxmlformats.org/officeDocument/2006/relationships/hyperlink" Target="http://lib.udsu.ru/" TargetMode="External" /><Relationship Id="rId3" Type="http://schemas.openxmlformats.org/officeDocument/2006/relationships/hyperlink" Target="mailto:rector@igma.udm.ru" TargetMode="External" /><Relationship Id="rId4" Type="http://schemas.openxmlformats.org/officeDocument/2006/relationships/hyperlink" Target="mailto:ggpi@inbox.ru" TargetMode="External" /><Relationship Id="rId5" Type="http://schemas.openxmlformats.org/officeDocument/2006/relationships/hyperlink" Target="mailto:biblio@mi.ru" TargetMode="External" /><Relationship Id="rId6" Type="http://schemas.openxmlformats.org/officeDocument/2006/relationships/hyperlink" Target="mailto:direktornb@istu.ru" TargetMode="External" /><Relationship Id="rId7" Type="http://schemas.openxmlformats.org/officeDocument/2006/relationships/hyperlink" Target="mailto:Library@kgasu.ru" TargetMode="External" /><Relationship Id="rId8" Type="http://schemas.openxmlformats.org/officeDocument/2006/relationships/hyperlink" Target="mailto:library@kazangmu.ru" TargetMode="External" /><Relationship Id="rId9" Type="http://schemas.openxmlformats.org/officeDocument/2006/relationships/hyperlink" Target="http://kazangmu.ru/" TargetMode="External" /><Relationship Id="rId10" Type="http://schemas.openxmlformats.org/officeDocument/2006/relationships/hyperlink" Target="mailto:biblio.kstu-kai@mail.ru" TargetMode="External" /><Relationship Id="rId11" Type="http://schemas.openxmlformats.org/officeDocument/2006/relationships/hyperlink" Target="http://library.kai.ru/" TargetMode="External" /><Relationship Id="rId12" Type="http://schemas.openxmlformats.org/officeDocument/2006/relationships/hyperlink" Target="mailto:library@kazgik.ru" TargetMode="External" /><Relationship Id="rId13" Type="http://schemas.openxmlformats.org/officeDocument/2006/relationships/hyperlink" Target="mailto:lsl@kpfu.ru;e.strukov@list.ru" TargetMode="External" /><Relationship Id="rId14" Type="http://schemas.openxmlformats.org/officeDocument/2006/relationships/hyperlink" Target="http://www.medbibl.igma.ru/" TargetMode="External" /><Relationship Id="rId15" Type="http://schemas.openxmlformats.org/officeDocument/2006/relationships/hyperlink" Target="mailto:bibliotekabsau@mail.ru" TargetMode="External" /><Relationship Id="rId16" Type="http://schemas.openxmlformats.org/officeDocument/2006/relationships/hyperlink" Target="http://www.library.ugatu.ac.ru/" TargetMode="External" /><Relationship Id="rId17" Type="http://schemas.openxmlformats.org/officeDocument/2006/relationships/hyperlink" Target="mailto:biblioteka@kstu.ru" TargetMode="External" /><Relationship Id="rId18" Type="http://schemas.openxmlformats.org/officeDocument/2006/relationships/hyperlink" Target="mailto:biblioteka_kgk@mail.ru" TargetMode="External" /><Relationship Id="rId19" Type="http://schemas.openxmlformats.org/officeDocument/2006/relationships/hyperlink" Target="http://www.ksaba.ru/library/index.htm" TargetMode="External" /><Relationship Id="rId20" Type="http://schemas.openxmlformats.org/officeDocument/2006/relationships/hyperlink" Target="http://www.bashlib.ru/" TargetMode="External" /><Relationship Id="rId21" Type="http://schemas.openxmlformats.org/officeDocument/2006/relationships/hyperlink" Target="mailto:library_dir@izhgsha.ru" TargetMode="External" /><Relationship Id="rId22" Type="http://schemas.openxmlformats.org/officeDocument/2006/relationships/hyperlink" Target="http://www.agni-rt.ru/" TargetMode="External" /><Relationship Id="rId23" Type="http://schemas.openxmlformats.org/officeDocument/2006/relationships/hyperlink" Target="mailto:bibloteka@yandex.ru" TargetMode="External" /><Relationship Id="rId24" Type="http://schemas.openxmlformats.org/officeDocument/2006/relationships/hyperlink" Target="http://www.izhgsha.ru/" TargetMode="External" /><Relationship Id="rId25" Type="http://schemas.openxmlformats.org/officeDocument/2006/relationships/hyperlink" Target="mailto:bibkgeu@bk.ru" TargetMode="External" /><Relationship Id="rId26" Type="http://schemas.openxmlformats.org/officeDocument/2006/relationships/hyperlink" Target="mailto:bibngpi@mail.ru" TargetMode="External" /><Relationship Id="rId27" Type="http://schemas.openxmlformats.org/officeDocument/2006/relationships/hyperlink" Target="http://www.kgma.info/" TargetMode="External" /><Relationship Id="rId28" Type="http://schemas.openxmlformats.org/officeDocument/2006/relationships/hyperlink" Target="http://www.rusoil.net/" TargetMode="External" /><Relationship Id="rId29" Type="http://schemas.openxmlformats.org/officeDocument/2006/relationships/hyperlink" Target="mailto:mvdufa@mail.ru" TargetMode="External" /><Relationship Id="rId30" Type="http://schemas.openxmlformats.org/officeDocument/2006/relationships/hyperlink" Target="mailto:fksu-lib@mail.ru" TargetMode="External" /><Relationship Id="rId31" Type="http://schemas.openxmlformats.org/officeDocument/2006/relationships/hyperlink" Target="mailto:biblioteka@ksavm.senet.ru" TargetMode="External" /><Relationship Id="rId32" Type="http://schemas.openxmlformats.org/officeDocument/2006/relationships/hyperlink" Target="mailto:kazgaulibrary@mail.ru" TargetMode="External" /><Relationship Id="rId33" Type="http://schemas.openxmlformats.org/officeDocument/2006/relationships/hyperlink" Target="http://www.kazgau.ru/" TargetMode="External" /><Relationship Id="rId34" Type="http://schemas.openxmlformats.org/officeDocument/2006/relationships/hyperlink" Target="http://www.kgeu.ru/" TargetMode="External" /><Relationship Id="rId35" Type="http://schemas.openxmlformats.org/officeDocument/2006/relationships/hyperlink" Target="http://www.kstu.ru/" TargetMode="External" /><Relationship Id="rId36" Type="http://schemas.openxmlformats.org/officeDocument/2006/relationships/hyperlink" Target="http://www.biblio.bsau.ru/" TargetMode="External" /><Relationship Id="rId37" Type="http://schemas.openxmlformats.org/officeDocument/2006/relationships/hyperlink" Target="mailto:andreeva@rusoil.net;library@rusoil.net" TargetMode="External" /><Relationship Id="rId38" Type="http://schemas.openxmlformats.org/officeDocument/2006/relationships/hyperlink" Target="mailto:bspu@mail.ru" TargetMode="External" /><Relationship Id="rId39" Type="http://schemas.openxmlformats.org/officeDocument/2006/relationships/hyperlink" Target="http://www.lib.bspu.ru/" TargetMode="External" /><Relationship Id="rId40" Type="http://schemas.openxmlformats.org/officeDocument/2006/relationships/hyperlink" Target="mailto:islamuratova@mail.ru" TargetMode="External" /><Relationship Id="rId41" Type="http://schemas.openxmlformats.org/officeDocument/2006/relationships/hyperlink" Target="http://kpfu.ru/chelny/page/130" TargetMode="External" /><Relationship Id="rId42" Type="http://schemas.openxmlformats.org/officeDocument/2006/relationships/hyperlink" Target="http://ggpi.org/viewpage.php?page_id=19" TargetMode="External" /><Relationship Id="rId43" Type="http://schemas.openxmlformats.org/officeDocument/2006/relationships/hyperlink" Target="mailto:galina398@mail.ru" TargetMode="External" /><Relationship Id="rId44" Type="http://schemas.openxmlformats.org/officeDocument/2006/relationships/hyperlink" Target="http://www.ufali.ru/bibl/" TargetMode="External" /><Relationship Id="rId45" Type="http://schemas.openxmlformats.org/officeDocument/2006/relationships/hyperlink" Target="http://www.bashgmu.ru/universitet/struktura-universiteta/513-biblioteka" TargetMode="External" /><Relationship Id="rId46" Type="http://schemas.openxmlformats.org/officeDocument/2006/relationships/hyperlink" Target="mailto:natali_golovleva@mail.ru" TargetMode="External" /><Relationship Id="rId47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49"/>
  <sheetViews>
    <sheetView zoomScale="115" zoomScaleNormal="115" zoomScalePageLayoutView="0" workbookViewId="0" topLeftCell="A16">
      <selection activeCell="D35" sqref="D35"/>
    </sheetView>
  </sheetViews>
  <sheetFormatPr defaultColWidth="9.140625" defaultRowHeight="12.75"/>
  <cols>
    <col min="1" max="1" width="3.421875" style="10" customWidth="1"/>
    <col min="2" max="2" width="33.140625" style="10" customWidth="1"/>
    <col min="3" max="3" width="3.140625" style="10" customWidth="1"/>
    <col min="4" max="5" width="11.57421875" style="10" bestFit="1" customWidth="1"/>
    <col min="6" max="9" width="9.28125" style="10" bestFit="1" customWidth="1"/>
    <col min="10" max="13" width="11.421875" style="10" customWidth="1"/>
    <col min="14" max="16384" width="9.140625" style="10" customWidth="1"/>
  </cols>
  <sheetData>
    <row r="1" spans="1:9" ht="12.75">
      <c r="A1" s="149" t="s">
        <v>7</v>
      </c>
      <c r="B1" s="149"/>
      <c r="C1" s="149"/>
      <c r="D1" s="149"/>
      <c r="E1" s="149"/>
      <c r="F1" s="149"/>
      <c r="G1" s="149"/>
      <c r="H1" s="149"/>
      <c r="I1" s="149"/>
    </row>
    <row r="2" spans="1:9" ht="12.75">
      <c r="A2" s="150" t="s">
        <v>231</v>
      </c>
      <c r="B2" s="150"/>
      <c r="C2" s="150"/>
      <c r="D2" s="150"/>
      <c r="E2" s="150"/>
      <c r="F2" s="150"/>
      <c r="G2" s="150"/>
      <c r="H2" s="150"/>
      <c r="I2" s="150"/>
    </row>
    <row r="3" spans="1:9" ht="12.75">
      <c r="A3" s="133" t="s">
        <v>0</v>
      </c>
      <c r="B3" s="128" t="s">
        <v>8</v>
      </c>
      <c r="C3" s="136" t="s">
        <v>1</v>
      </c>
      <c r="D3" s="137"/>
      <c r="E3" s="137"/>
      <c r="F3" s="137"/>
      <c r="G3" s="137"/>
      <c r="H3" s="137"/>
      <c r="I3" s="138"/>
    </row>
    <row r="4" spans="1:9" ht="12.75">
      <c r="A4" s="134"/>
      <c r="B4" s="132"/>
      <c r="C4" s="139"/>
      <c r="D4" s="140"/>
      <c r="E4" s="140"/>
      <c r="F4" s="140"/>
      <c r="G4" s="140"/>
      <c r="H4" s="140"/>
      <c r="I4" s="141"/>
    </row>
    <row r="5" spans="1:9" ht="12.75">
      <c r="A5" s="134"/>
      <c r="B5" s="132"/>
      <c r="C5" s="133"/>
      <c r="D5" s="128" t="s">
        <v>2</v>
      </c>
      <c r="E5" s="142" t="s">
        <v>61</v>
      </c>
      <c r="F5" s="143"/>
      <c r="G5" s="143"/>
      <c r="H5" s="143"/>
      <c r="I5" s="144"/>
    </row>
    <row r="6" spans="1:9" ht="12.75">
      <c r="A6" s="135"/>
      <c r="B6" s="129"/>
      <c r="C6" s="135"/>
      <c r="D6" s="129"/>
      <c r="E6" s="13" t="s">
        <v>9</v>
      </c>
      <c r="F6" s="13" t="s">
        <v>3</v>
      </c>
      <c r="G6" s="13" t="s">
        <v>10</v>
      </c>
      <c r="H6" s="13" t="s">
        <v>11</v>
      </c>
      <c r="I6" s="13" t="s">
        <v>12</v>
      </c>
    </row>
    <row r="7" spans="1:11" ht="12.75">
      <c r="A7" s="13">
        <v>1</v>
      </c>
      <c r="B7" s="13">
        <v>2</v>
      </c>
      <c r="C7" s="13">
        <v>3</v>
      </c>
      <c r="D7" s="13">
        <v>4</v>
      </c>
      <c r="E7" s="13">
        <v>5</v>
      </c>
      <c r="F7" s="13">
        <v>6</v>
      </c>
      <c r="G7" s="13">
        <v>7</v>
      </c>
      <c r="H7" s="13">
        <v>8</v>
      </c>
      <c r="I7" s="13">
        <v>9</v>
      </c>
      <c r="K7" s="22"/>
    </row>
    <row r="8" spans="1:9" ht="12.75">
      <c r="A8" s="126" t="s">
        <v>93</v>
      </c>
      <c r="B8" s="145"/>
      <c r="C8" s="145"/>
      <c r="D8" s="145"/>
      <c r="E8" s="145"/>
      <c r="F8" s="145"/>
      <c r="G8" s="145"/>
      <c r="H8" s="145"/>
      <c r="I8" s="127"/>
    </row>
    <row r="9" spans="1:9" ht="12.75">
      <c r="A9" s="14">
        <v>1</v>
      </c>
      <c r="B9" s="75" t="s">
        <v>13</v>
      </c>
      <c r="C9" s="76">
        <v>1</v>
      </c>
      <c r="D9" s="76">
        <f>2502074+147198</f>
        <v>2649272</v>
      </c>
      <c r="E9" s="77">
        <v>812888</v>
      </c>
      <c r="F9" s="76">
        <v>1095077</v>
      </c>
      <c r="G9" s="76">
        <v>204257</v>
      </c>
      <c r="H9" s="76">
        <v>58435</v>
      </c>
      <c r="I9" s="76">
        <v>0</v>
      </c>
    </row>
    <row r="10" spans="1:9" ht="12.75">
      <c r="A10" s="14">
        <v>2</v>
      </c>
      <c r="B10" s="75" t="s">
        <v>112</v>
      </c>
      <c r="C10" s="78">
        <v>2</v>
      </c>
      <c r="D10" s="79">
        <f>803486+47319</f>
        <v>850805</v>
      </c>
      <c r="E10" s="77">
        <v>432877</v>
      </c>
      <c r="F10" s="79">
        <v>338929</v>
      </c>
      <c r="G10" s="76">
        <v>16761</v>
      </c>
      <c r="H10" s="76">
        <v>2586</v>
      </c>
      <c r="I10" s="76">
        <v>1174</v>
      </c>
    </row>
    <row r="11" spans="1:9" ht="12.75" customHeight="1">
      <c r="A11" s="14">
        <v>3</v>
      </c>
      <c r="B11" s="75" t="s">
        <v>113</v>
      </c>
      <c r="C11" s="76">
        <v>1</v>
      </c>
      <c r="D11" s="76">
        <f>1342628+548345</f>
        <v>1890973</v>
      </c>
      <c r="E11" s="77">
        <v>669612</v>
      </c>
      <c r="F11" s="76">
        <v>602505</v>
      </c>
      <c r="G11" s="76">
        <v>23751</v>
      </c>
      <c r="H11" s="76">
        <v>46760</v>
      </c>
      <c r="I11" s="76">
        <v>0</v>
      </c>
    </row>
    <row r="12" spans="1:9" ht="12.75">
      <c r="A12" s="14">
        <v>4</v>
      </c>
      <c r="B12" s="63" t="s">
        <v>114</v>
      </c>
      <c r="C12" s="76">
        <v>1</v>
      </c>
      <c r="D12" s="76">
        <f>1154240+3820</f>
        <v>1158060</v>
      </c>
      <c r="E12" s="77">
        <v>480408</v>
      </c>
      <c r="F12" s="76">
        <v>652547</v>
      </c>
      <c r="G12" s="76">
        <v>21285</v>
      </c>
      <c r="H12" s="76">
        <v>13009</v>
      </c>
      <c r="I12" s="76">
        <v>0</v>
      </c>
    </row>
    <row r="13" spans="1:9" ht="12.75">
      <c r="A13" s="14">
        <v>5</v>
      </c>
      <c r="B13" s="75" t="s">
        <v>134</v>
      </c>
      <c r="C13" s="76">
        <v>2</v>
      </c>
      <c r="D13" s="76">
        <v>661044</v>
      </c>
      <c r="E13" s="77">
        <v>180299</v>
      </c>
      <c r="F13" s="76">
        <v>409418</v>
      </c>
      <c r="G13" s="76">
        <v>33647</v>
      </c>
      <c r="H13" s="76">
        <v>3390</v>
      </c>
      <c r="I13" s="76">
        <v>0</v>
      </c>
    </row>
    <row r="14" spans="1:9" ht="12.75">
      <c r="A14" s="14">
        <v>6</v>
      </c>
      <c r="B14" s="75" t="s">
        <v>163</v>
      </c>
      <c r="C14" s="76">
        <v>2</v>
      </c>
      <c r="D14" s="76">
        <f>575810+6652</f>
        <v>582462</v>
      </c>
      <c r="E14" s="77">
        <v>298702</v>
      </c>
      <c r="F14" s="76">
        <v>258420</v>
      </c>
      <c r="G14" s="76">
        <v>18688</v>
      </c>
      <c r="H14" s="76">
        <v>43539</v>
      </c>
      <c r="I14" s="76">
        <v>11100</v>
      </c>
    </row>
    <row r="15" spans="1:9" ht="12.75">
      <c r="A15" s="14">
        <v>7</v>
      </c>
      <c r="B15" s="75" t="s">
        <v>143</v>
      </c>
      <c r="C15" s="76">
        <v>4</v>
      </c>
      <c r="D15" s="76">
        <v>106807</v>
      </c>
      <c r="E15" s="77">
        <v>25502</v>
      </c>
      <c r="F15" s="76">
        <v>65005</v>
      </c>
      <c r="G15" s="76">
        <v>6280</v>
      </c>
      <c r="H15" s="76">
        <v>360</v>
      </c>
      <c r="I15" s="76">
        <v>0</v>
      </c>
    </row>
    <row r="16" spans="1:9" ht="12.75">
      <c r="A16" s="14">
        <v>8</v>
      </c>
      <c r="B16" s="75" t="s">
        <v>147</v>
      </c>
      <c r="C16" s="76"/>
      <c r="D16" s="76">
        <v>232849</v>
      </c>
      <c r="E16" s="77">
        <v>86245</v>
      </c>
      <c r="F16" s="76">
        <v>146137</v>
      </c>
      <c r="G16" s="76">
        <v>467</v>
      </c>
      <c r="H16" s="76">
        <v>0</v>
      </c>
      <c r="I16" s="76">
        <v>0</v>
      </c>
    </row>
    <row r="17" spans="1:9" ht="12.75">
      <c r="A17" s="151" t="s">
        <v>14</v>
      </c>
      <c r="B17" s="152"/>
      <c r="C17" s="34"/>
      <c r="D17" s="19">
        <f aca="true" t="shared" si="0" ref="D17:I17">SUM(D9:D16)</f>
        <v>8132272</v>
      </c>
      <c r="E17" s="19">
        <f t="shared" si="0"/>
        <v>2986533</v>
      </c>
      <c r="F17" s="19">
        <f t="shared" si="0"/>
        <v>3568038</v>
      </c>
      <c r="G17" s="19">
        <f t="shared" si="0"/>
        <v>325136</v>
      </c>
      <c r="H17" s="19">
        <f t="shared" si="0"/>
        <v>168079</v>
      </c>
      <c r="I17" s="19">
        <f t="shared" si="0"/>
        <v>12274</v>
      </c>
    </row>
    <row r="18" spans="1:9" ht="12.75">
      <c r="A18" s="126" t="s">
        <v>94</v>
      </c>
      <c r="B18" s="145"/>
      <c r="C18" s="145"/>
      <c r="D18" s="145"/>
      <c r="E18" s="145"/>
      <c r="F18" s="145"/>
      <c r="G18" s="145"/>
      <c r="H18" s="145"/>
      <c r="I18" s="127"/>
    </row>
    <row r="19" spans="1:9" ht="12.75">
      <c r="A19" s="15">
        <v>9</v>
      </c>
      <c r="B19" s="75" t="s">
        <v>175</v>
      </c>
      <c r="C19" s="14">
        <v>1</v>
      </c>
      <c r="D19" s="15">
        <v>6066922</v>
      </c>
      <c r="E19" s="15">
        <v>4158482</v>
      </c>
      <c r="F19" s="15">
        <v>881715</v>
      </c>
      <c r="G19" s="15">
        <v>537253</v>
      </c>
      <c r="H19" s="15">
        <v>697091</v>
      </c>
      <c r="I19" s="15">
        <v>133305</v>
      </c>
    </row>
    <row r="20" spans="1:9" ht="12.75">
      <c r="A20" s="15">
        <v>10</v>
      </c>
      <c r="B20" s="75" t="s">
        <v>15</v>
      </c>
      <c r="C20" s="14">
        <v>1</v>
      </c>
      <c r="D20" s="15">
        <v>2307703</v>
      </c>
      <c r="E20" s="15">
        <v>1410320</v>
      </c>
      <c r="F20" s="15">
        <v>794421</v>
      </c>
      <c r="G20" s="15">
        <v>28052</v>
      </c>
      <c r="H20" s="15">
        <v>74910</v>
      </c>
      <c r="I20" s="15">
        <v>0</v>
      </c>
    </row>
    <row r="21" spans="1:9" ht="25.5">
      <c r="A21" s="15">
        <v>11</v>
      </c>
      <c r="B21" s="80" t="s">
        <v>232</v>
      </c>
      <c r="C21" s="14">
        <v>3</v>
      </c>
      <c r="D21" s="15">
        <v>1520748</v>
      </c>
      <c r="E21" s="15">
        <v>654012</v>
      </c>
      <c r="F21" s="15">
        <v>774103</v>
      </c>
      <c r="G21" s="15">
        <v>37091</v>
      </c>
      <c r="H21" s="15">
        <v>55542</v>
      </c>
      <c r="I21" s="15">
        <v>0</v>
      </c>
    </row>
    <row r="22" spans="1:9" ht="12.75">
      <c r="A22" s="15">
        <v>12</v>
      </c>
      <c r="B22" s="75" t="s">
        <v>97</v>
      </c>
      <c r="C22" s="14">
        <v>3</v>
      </c>
      <c r="D22" s="15">
        <v>540278</v>
      </c>
      <c r="E22" s="15">
        <v>344774</v>
      </c>
      <c r="F22" s="15">
        <v>102782</v>
      </c>
      <c r="G22" s="15">
        <v>17172</v>
      </c>
      <c r="H22" s="15">
        <v>72464</v>
      </c>
      <c r="I22" s="15">
        <v>3086</v>
      </c>
    </row>
    <row r="23" spans="1:9" ht="12.75">
      <c r="A23" s="15">
        <v>13</v>
      </c>
      <c r="B23" s="75" t="s">
        <v>122</v>
      </c>
      <c r="C23" s="14">
        <v>2</v>
      </c>
      <c r="D23" s="15">
        <v>552527</v>
      </c>
      <c r="E23" s="15">
        <v>285793</v>
      </c>
      <c r="F23" s="15">
        <v>250423</v>
      </c>
      <c r="G23" s="15">
        <v>8177</v>
      </c>
      <c r="H23" s="15">
        <v>7991</v>
      </c>
      <c r="I23" s="15">
        <v>0</v>
      </c>
    </row>
    <row r="24" spans="1:9" ht="12.75">
      <c r="A24" s="15">
        <v>14</v>
      </c>
      <c r="B24" s="75" t="s">
        <v>110</v>
      </c>
      <c r="C24" s="14">
        <v>3</v>
      </c>
      <c r="D24" s="15">
        <v>752022</v>
      </c>
      <c r="E24" s="15">
        <v>388060</v>
      </c>
      <c r="F24" s="15">
        <v>271036</v>
      </c>
      <c r="G24" s="15">
        <v>18824</v>
      </c>
      <c r="H24" s="15">
        <v>74102</v>
      </c>
      <c r="I24" s="15">
        <v>0</v>
      </c>
    </row>
    <row r="25" spans="1:9" ht="36">
      <c r="A25" s="15">
        <v>15</v>
      </c>
      <c r="B25" s="74" t="s">
        <v>262</v>
      </c>
      <c r="C25" s="14">
        <v>3</v>
      </c>
      <c r="D25" s="15">
        <v>513208</v>
      </c>
      <c r="E25" s="15">
        <v>307052</v>
      </c>
      <c r="F25" s="15">
        <v>171343</v>
      </c>
      <c r="G25" s="15">
        <v>32230</v>
      </c>
      <c r="H25" s="15">
        <v>3985</v>
      </c>
      <c r="I25" s="15">
        <v>2583</v>
      </c>
    </row>
    <row r="26" spans="1:9" ht="25.5">
      <c r="A26" s="15">
        <v>16</v>
      </c>
      <c r="B26" s="75" t="s">
        <v>172</v>
      </c>
      <c r="C26" s="14">
        <v>3</v>
      </c>
      <c r="D26" s="15">
        <v>394774</v>
      </c>
      <c r="E26" s="15">
        <v>66385</v>
      </c>
      <c r="F26" s="15">
        <v>218101</v>
      </c>
      <c r="G26" s="15">
        <v>70325</v>
      </c>
      <c r="H26" s="15">
        <v>10898</v>
      </c>
      <c r="I26" s="15">
        <v>0</v>
      </c>
    </row>
    <row r="27" spans="1:9" ht="12.75">
      <c r="A27" s="15">
        <v>17</v>
      </c>
      <c r="B27" s="75" t="s">
        <v>16</v>
      </c>
      <c r="C27" s="14">
        <v>4</v>
      </c>
      <c r="D27" s="15">
        <v>428888</v>
      </c>
      <c r="E27" s="15">
        <v>55585</v>
      </c>
      <c r="F27" s="15">
        <v>361650</v>
      </c>
      <c r="G27" s="15">
        <v>8269</v>
      </c>
      <c r="H27" s="15">
        <v>0</v>
      </c>
      <c r="I27" s="15">
        <v>2212</v>
      </c>
    </row>
    <row r="28" spans="1:9" ht="12.75">
      <c r="A28" s="15">
        <v>18</v>
      </c>
      <c r="B28" s="75" t="s">
        <v>53</v>
      </c>
      <c r="C28" s="14">
        <v>4</v>
      </c>
      <c r="D28" s="15">
        <v>206996</v>
      </c>
      <c r="E28" s="15">
        <v>29305</v>
      </c>
      <c r="F28" s="15">
        <v>117993</v>
      </c>
      <c r="G28" s="15">
        <v>20547</v>
      </c>
      <c r="H28" s="15">
        <v>155</v>
      </c>
      <c r="I28" s="15">
        <v>0</v>
      </c>
    </row>
    <row r="29" spans="1:9" ht="12.75">
      <c r="A29" s="15">
        <v>19</v>
      </c>
      <c r="B29" s="75" t="s">
        <v>119</v>
      </c>
      <c r="C29" s="14">
        <v>2</v>
      </c>
      <c r="D29" s="15">
        <v>751056</v>
      </c>
      <c r="E29" s="15">
        <v>143196</v>
      </c>
      <c r="F29" s="15">
        <v>598777</v>
      </c>
      <c r="G29" s="15">
        <v>595739</v>
      </c>
      <c r="H29" s="15">
        <v>5695</v>
      </c>
      <c r="I29" s="15">
        <v>6426</v>
      </c>
    </row>
    <row r="30" spans="1:9" ht="25.5">
      <c r="A30" s="15">
        <v>20</v>
      </c>
      <c r="B30" s="75" t="s">
        <v>182</v>
      </c>
      <c r="C30" s="14">
        <v>4</v>
      </c>
      <c r="D30" s="15">
        <v>176974</v>
      </c>
      <c r="E30" s="15">
        <v>14675</v>
      </c>
      <c r="F30" s="15">
        <v>149009</v>
      </c>
      <c r="G30" s="15">
        <v>13556</v>
      </c>
      <c r="H30" s="15">
        <v>2054</v>
      </c>
      <c r="I30" s="15">
        <v>0</v>
      </c>
    </row>
    <row r="31" spans="1:9" ht="25.5">
      <c r="A31" s="15">
        <v>21</v>
      </c>
      <c r="B31" s="75" t="s">
        <v>179</v>
      </c>
      <c r="C31" s="81">
        <v>4</v>
      </c>
      <c r="D31" s="15">
        <v>17658</v>
      </c>
      <c r="E31" s="15">
        <v>1588</v>
      </c>
      <c r="F31" s="15">
        <v>13070</v>
      </c>
      <c r="G31" s="15">
        <v>0</v>
      </c>
      <c r="H31" s="15">
        <v>211</v>
      </c>
      <c r="I31" s="15">
        <v>0</v>
      </c>
    </row>
    <row r="32" spans="1:9" ht="12.75">
      <c r="A32" s="15">
        <v>22</v>
      </c>
      <c r="B32" s="75" t="s">
        <v>115</v>
      </c>
      <c r="C32" s="14">
        <v>3</v>
      </c>
      <c r="D32" s="15">
        <v>111463</v>
      </c>
      <c r="E32" s="15">
        <v>13376</v>
      </c>
      <c r="F32" s="15">
        <v>96096</v>
      </c>
      <c r="G32" s="15">
        <v>1391</v>
      </c>
      <c r="H32" s="15">
        <v>600</v>
      </c>
      <c r="I32" s="15">
        <v>0</v>
      </c>
    </row>
    <row r="33" spans="1:9" ht="38.25">
      <c r="A33" s="15">
        <v>23</v>
      </c>
      <c r="B33" s="75" t="s">
        <v>169</v>
      </c>
      <c r="C33" s="14"/>
      <c r="D33" s="15">
        <v>303392</v>
      </c>
      <c r="E33" s="15">
        <v>23665</v>
      </c>
      <c r="F33" s="15">
        <v>246461</v>
      </c>
      <c r="G33" s="15">
        <v>28215</v>
      </c>
      <c r="H33" s="15">
        <v>0</v>
      </c>
      <c r="I33" s="15">
        <v>0</v>
      </c>
    </row>
    <row r="34" spans="1:9" ht="12.75">
      <c r="A34" s="15">
        <v>24</v>
      </c>
      <c r="B34" s="75" t="s">
        <v>139</v>
      </c>
      <c r="C34" s="14">
        <v>3</v>
      </c>
      <c r="D34" s="15">
        <v>280684</v>
      </c>
      <c r="E34" s="15">
        <v>187086</v>
      </c>
      <c r="F34" s="15">
        <v>84517</v>
      </c>
      <c r="G34" s="15">
        <v>7128</v>
      </c>
      <c r="H34" s="15">
        <v>1953</v>
      </c>
      <c r="I34" s="15">
        <v>0</v>
      </c>
    </row>
    <row r="35" spans="1:9" ht="12.75">
      <c r="A35" s="126" t="s">
        <v>14</v>
      </c>
      <c r="B35" s="127"/>
      <c r="C35" s="15"/>
      <c r="D35" s="20">
        <f aca="true" t="shared" si="1" ref="D35:I35">SUM(D19:D34)</f>
        <v>14925293</v>
      </c>
      <c r="E35" s="20">
        <f t="shared" si="1"/>
        <v>8083354</v>
      </c>
      <c r="F35" s="20">
        <f t="shared" si="1"/>
        <v>5131497</v>
      </c>
      <c r="G35" s="20">
        <f t="shared" si="1"/>
        <v>1423969</v>
      </c>
      <c r="H35" s="20">
        <f t="shared" si="1"/>
        <v>1007651</v>
      </c>
      <c r="I35" s="20">
        <f t="shared" si="1"/>
        <v>147612</v>
      </c>
    </row>
    <row r="36" spans="1:9" ht="12.75">
      <c r="A36" s="146" t="s">
        <v>95</v>
      </c>
      <c r="B36" s="147"/>
      <c r="C36" s="147"/>
      <c r="D36" s="147"/>
      <c r="E36" s="147"/>
      <c r="F36" s="147"/>
      <c r="G36" s="147"/>
      <c r="H36" s="147"/>
      <c r="I36" s="148"/>
    </row>
    <row r="37" spans="1:9" ht="12.75">
      <c r="A37" s="15">
        <v>25</v>
      </c>
      <c r="B37" s="15" t="s">
        <v>120</v>
      </c>
      <c r="C37" s="15">
        <v>1</v>
      </c>
      <c r="D37" s="15">
        <v>1020867</v>
      </c>
      <c r="E37" s="82">
        <v>490882</v>
      </c>
      <c r="F37" s="82">
        <v>468771</v>
      </c>
      <c r="G37" s="15">
        <v>24042</v>
      </c>
      <c r="H37" s="14">
        <v>25813</v>
      </c>
      <c r="I37" s="15">
        <v>0</v>
      </c>
    </row>
    <row r="38" spans="1:9" ht="12.75">
      <c r="A38" s="15">
        <v>26</v>
      </c>
      <c r="B38" s="15" t="s">
        <v>111</v>
      </c>
      <c r="C38" s="15">
        <v>1</v>
      </c>
      <c r="D38" s="15">
        <v>685742</v>
      </c>
      <c r="E38" s="15">
        <v>328417</v>
      </c>
      <c r="F38" s="15">
        <v>325160</v>
      </c>
      <c r="G38" s="15">
        <v>20524</v>
      </c>
      <c r="H38" s="14">
        <v>11641</v>
      </c>
      <c r="I38" s="15">
        <v>0</v>
      </c>
    </row>
    <row r="39" spans="1:9" ht="12.75">
      <c r="A39" s="15">
        <v>27</v>
      </c>
      <c r="B39" s="15" t="s">
        <v>121</v>
      </c>
      <c r="C39" s="15">
        <v>3</v>
      </c>
      <c r="D39" s="15">
        <v>414958</v>
      </c>
      <c r="E39" s="15">
        <v>294181</v>
      </c>
      <c r="F39" s="15">
        <v>119560</v>
      </c>
      <c r="G39" s="15">
        <v>1217</v>
      </c>
      <c r="H39" s="14">
        <v>26832</v>
      </c>
      <c r="I39" s="15">
        <v>0</v>
      </c>
    </row>
    <row r="40" spans="1:9" ht="12.75">
      <c r="A40" s="15">
        <v>28</v>
      </c>
      <c r="B40" s="15" t="s">
        <v>17</v>
      </c>
      <c r="C40" s="15">
        <v>3</v>
      </c>
      <c r="D40" s="15">
        <v>634694</v>
      </c>
      <c r="E40" s="15">
        <v>212074</v>
      </c>
      <c r="F40" s="15">
        <v>39774</v>
      </c>
      <c r="G40" s="15">
        <v>22846</v>
      </c>
      <c r="H40" s="14">
        <v>388</v>
      </c>
      <c r="I40" s="15">
        <v>56</v>
      </c>
    </row>
    <row r="41" spans="1:9" ht="12.75">
      <c r="A41" s="15">
        <v>29</v>
      </c>
      <c r="B41" s="82" t="s">
        <v>252</v>
      </c>
      <c r="C41" s="15">
        <v>3</v>
      </c>
      <c r="D41" s="15">
        <v>313075</v>
      </c>
      <c r="E41" s="15">
        <v>51815</v>
      </c>
      <c r="F41" s="15">
        <v>163895</v>
      </c>
      <c r="G41" s="15">
        <v>19343</v>
      </c>
      <c r="H41" s="14">
        <v>262</v>
      </c>
      <c r="I41" s="15">
        <v>0</v>
      </c>
    </row>
    <row r="42" spans="1:9" ht="12.75">
      <c r="A42" s="126" t="s">
        <v>14</v>
      </c>
      <c r="B42" s="127"/>
      <c r="C42" s="15"/>
      <c r="D42" s="20">
        <f aca="true" t="shared" si="2" ref="D42:I42">SUM(D37:D41)</f>
        <v>3069336</v>
      </c>
      <c r="E42" s="20">
        <f t="shared" si="2"/>
        <v>1377369</v>
      </c>
      <c r="F42" s="20">
        <f t="shared" si="2"/>
        <v>1117160</v>
      </c>
      <c r="G42" s="20">
        <f t="shared" si="2"/>
        <v>87972</v>
      </c>
      <c r="H42" s="21">
        <f t="shared" si="2"/>
        <v>64936</v>
      </c>
      <c r="I42" s="20">
        <f t="shared" si="2"/>
        <v>56</v>
      </c>
    </row>
    <row r="43" spans="1:9" ht="12.75" customHeight="1">
      <c r="A43" s="122" t="s">
        <v>49</v>
      </c>
      <c r="B43" s="123"/>
      <c r="C43" s="153"/>
      <c r="D43" s="130">
        <f aca="true" t="shared" si="3" ref="D43:I43">SUM(D17,D35,D42)</f>
        <v>26126901</v>
      </c>
      <c r="E43" s="130">
        <f t="shared" si="3"/>
        <v>12447256</v>
      </c>
      <c r="F43" s="130">
        <f t="shared" si="3"/>
        <v>9816695</v>
      </c>
      <c r="G43" s="130">
        <f t="shared" si="3"/>
        <v>1837077</v>
      </c>
      <c r="H43" s="130">
        <f t="shared" si="3"/>
        <v>1240666</v>
      </c>
      <c r="I43" s="130">
        <f t="shared" si="3"/>
        <v>159942</v>
      </c>
    </row>
    <row r="44" spans="1:9" ht="12.75">
      <c r="A44" s="124"/>
      <c r="B44" s="125"/>
      <c r="C44" s="154"/>
      <c r="D44" s="129"/>
      <c r="E44" s="129"/>
      <c r="F44" s="129"/>
      <c r="G44" s="129"/>
      <c r="H44" s="129"/>
      <c r="I44" s="129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22" t="s">
        <v>176</v>
      </c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22" t="s">
        <v>54</v>
      </c>
      <c r="B47" s="22"/>
      <c r="C47" s="22"/>
      <c r="D47" s="22"/>
      <c r="E47" s="22"/>
      <c r="F47" s="22"/>
      <c r="G47" s="22"/>
      <c r="H47" s="22"/>
      <c r="I47" s="22"/>
    </row>
    <row r="48" spans="1:9" ht="12.75">
      <c r="A48" s="22" t="s">
        <v>18</v>
      </c>
      <c r="B48" s="22"/>
      <c r="C48" s="22"/>
      <c r="D48" s="22"/>
      <c r="E48" s="22"/>
      <c r="F48" s="22"/>
      <c r="G48" s="22"/>
      <c r="H48" s="22"/>
      <c r="I48" s="22"/>
    </row>
    <row r="49" spans="1:9" ht="12.75">
      <c r="A49" s="22" t="s">
        <v>177</v>
      </c>
      <c r="B49" s="22"/>
      <c r="C49" s="22"/>
      <c r="D49" s="22"/>
      <c r="E49" s="22"/>
      <c r="F49" s="22"/>
      <c r="G49" s="131" t="s">
        <v>178</v>
      </c>
      <c r="H49" s="131"/>
      <c r="I49" s="131"/>
    </row>
  </sheetData>
  <sheetProtection/>
  <mergeCells count="23">
    <mergeCell ref="A1:I1"/>
    <mergeCell ref="A2:I2"/>
    <mergeCell ref="A8:I8"/>
    <mergeCell ref="A17:B17"/>
    <mergeCell ref="H43:H44"/>
    <mergeCell ref="I43:I44"/>
    <mergeCell ref="C43:C44"/>
    <mergeCell ref="G49:I49"/>
    <mergeCell ref="B3:B6"/>
    <mergeCell ref="A3:A6"/>
    <mergeCell ref="C3:I4"/>
    <mergeCell ref="C5:C6"/>
    <mergeCell ref="E5:I5"/>
    <mergeCell ref="A18:I18"/>
    <mergeCell ref="F43:F44"/>
    <mergeCell ref="G43:G44"/>
    <mergeCell ref="A36:I36"/>
    <mergeCell ref="A43:B44"/>
    <mergeCell ref="A35:B35"/>
    <mergeCell ref="A42:B42"/>
    <mergeCell ref="D5:D6"/>
    <mergeCell ref="D43:D44"/>
    <mergeCell ref="E43:E44"/>
  </mergeCells>
  <printOptions/>
  <pageMargins left="0.25" right="0.25" top="0.49" bottom="0.21" header="0.3" footer="0.1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41"/>
  <sheetViews>
    <sheetView zoomScale="115" zoomScaleNormal="115" zoomScalePageLayoutView="0" workbookViewId="0" topLeftCell="A13">
      <pane xSplit="11" topLeftCell="L1" activePane="topRight" state="frozen"/>
      <selection pane="topLeft" activeCell="A1" sqref="A1"/>
      <selection pane="topRight" activeCell="A1" sqref="A1:IV16384"/>
    </sheetView>
  </sheetViews>
  <sheetFormatPr defaultColWidth="9.140625" defaultRowHeight="12.75"/>
  <cols>
    <col min="1" max="1" width="3.28125" style="22" customWidth="1"/>
    <col min="2" max="2" width="8.57421875" style="22" bestFit="1" customWidth="1"/>
    <col min="3" max="3" width="7.57421875" style="22" customWidth="1"/>
    <col min="4" max="4" width="7.8515625" style="22" customWidth="1"/>
    <col min="5" max="5" width="6.57421875" style="22" customWidth="1"/>
    <col min="6" max="6" width="6.7109375" style="22" customWidth="1"/>
    <col min="7" max="7" width="8.57421875" style="27" customWidth="1"/>
    <col min="8" max="8" width="8.140625" style="22" customWidth="1"/>
    <col min="9" max="9" width="7.140625" style="22" customWidth="1"/>
    <col min="10" max="10" width="7.00390625" style="22" customWidth="1"/>
    <col min="11" max="11" width="8.00390625" style="22" customWidth="1"/>
    <col min="12" max="12" width="9.28125" style="46" customWidth="1"/>
    <col min="13" max="14" width="9.140625" style="22" hidden="1" customWidth="1"/>
    <col min="15" max="16384" width="9.140625" style="22" customWidth="1"/>
  </cols>
  <sheetData>
    <row r="1" spans="1:14" ht="12.75" customHeight="1">
      <c r="A1" s="157" t="s">
        <v>1</v>
      </c>
      <c r="B1" s="157"/>
      <c r="C1" s="157"/>
      <c r="D1" s="157"/>
      <c r="E1" s="157"/>
      <c r="F1" s="157"/>
      <c r="G1" s="157"/>
      <c r="H1" s="157"/>
      <c r="I1" s="157" t="s">
        <v>104</v>
      </c>
      <c r="J1" s="157"/>
      <c r="K1" s="157"/>
      <c r="L1" s="162" t="s">
        <v>105</v>
      </c>
      <c r="M1" s="45"/>
      <c r="N1" s="45"/>
    </row>
    <row r="2" spans="1:14" ht="12.75" customHeight="1">
      <c r="A2" s="135" t="s">
        <v>0</v>
      </c>
      <c r="B2" s="129" t="s">
        <v>2</v>
      </c>
      <c r="C2" s="135" t="s">
        <v>19</v>
      </c>
      <c r="D2" s="135"/>
      <c r="E2" s="135"/>
      <c r="F2" s="135"/>
      <c r="G2" s="155" t="s">
        <v>4</v>
      </c>
      <c r="H2" s="155" t="s">
        <v>63</v>
      </c>
      <c r="I2" s="155" t="s">
        <v>64</v>
      </c>
      <c r="J2" s="155" t="s">
        <v>65</v>
      </c>
      <c r="K2" s="158" t="s">
        <v>66</v>
      </c>
      <c r="L2" s="163"/>
      <c r="M2" s="45"/>
      <c r="N2" s="45"/>
    </row>
    <row r="3" spans="1:14" ht="12.75">
      <c r="A3" s="160"/>
      <c r="B3" s="165"/>
      <c r="C3" s="160" t="s">
        <v>61</v>
      </c>
      <c r="D3" s="160"/>
      <c r="E3" s="160"/>
      <c r="F3" s="160"/>
      <c r="G3" s="156"/>
      <c r="H3" s="156"/>
      <c r="I3" s="156"/>
      <c r="J3" s="156"/>
      <c r="K3" s="159"/>
      <c r="L3" s="163"/>
      <c r="M3" s="45"/>
      <c r="N3" s="45"/>
    </row>
    <row r="4" spans="1:14" ht="83.25" customHeight="1">
      <c r="A4" s="160"/>
      <c r="B4" s="165"/>
      <c r="C4" s="23" t="s">
        <v>9</v>
      </c>
      <c r="D4" s="23" t="s">
        <v>3</v>
      </c>
      <c r="E4" s="23" t="s">
        <v>20</v>
      </c>
      <c r="F4" s="25" t="s">
        <v>103</v>
      </c>
      <c r="G4" s="156"/>
      <c r="H4" s="156"/>
      <c r="I4" s="156"/>
      <c r="J4" s="156"/>
      <c r="K4" s="159"/>
      <c r="L4" s="164"/>
      <c r="M4" s="45"/>
      <c r="N4" s="45"/>
    </row>
    <row r="5" spans="1:12" ht="12.75">
      <c r="A5" s="15"/>
      <c r="B5" s="13">
        <v>10</v>
      </c>
      <c r="C5" s="13">
        <v>11</v>
      </c>
      <c r="D5" s="13">
        <v>12</v>
      </c>
      <c r="E5" s="13">
        <v>13</v>
      </c>
      <c r="F5" s="13">
        <v>14</v>
      </c>
      <c r="G5" s="13">
        <v>15</v>
      </c>
      <c r="H5" s="13">
        <v>16</v>
      </c>
      <c r="I5" s="13">
        <v>17</v>
      </c>
      <c r="J5" s="13">
        <v>18</v>
      </c>
      <c r="K5" s="13">
        <v>19</v>
      </c>
      <c r="L5" s="12">
        <v>20</v>
      </c>
    </row>
    <row r="6" spans="1:12" ht="12.75">
      <c r="A6" s="157" t="s">
        <v>93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7" spans="1:12" ht="12.75">
      <c r="A7" s="18">
        <v>1</v>
      </c>
      <c r="B7" s="76">
        <f>43089+17873</f>
        <v>60962</v>
      </c>
      <c r="C7" s="76">
        <v>7598</v>
      </c>
      <c r="D7" s="76">
        <v>21892</v>
      </c>
      <c r="E7" s="76">
        <v>2605</v>
      </c>
      <c r="F7" s="76">
        <v>6732</v>
      </c>
      <c r="G7" s="83">
        <v>30283</v>
      </c>
      <c r="H7" s="84">
        <v>50766</v>
      </c>
      <c r="I7" s="84">
        <v>33896</v>
      </c>
      <c r="J7" s="84">
        <v>29963</v>
      </c>
      <c r="K7" s="84">
        <v>63478</v>
      </c>
      <c r="L7" s="76">
        <f>328607+72612</f>
        <v>401219</v>
      </c>
    </row>
    <row r="8" spans="1:12" ht="12.75">
      <c r="A8" s="18">
        <v>2</v>
      </c>
      <c r="B8" s="76">
        <f>37632+24902</f>
        <v>62534</v>
      </c>
      <c r="C8" s="76">
        <v>3918</v>
      </c>
      <c r="D8" s="76">
        <v>8615</v>
      </c>
      <c r="E8" s="76">
        <v>157</v>
      </c>
      <c r="F8" s="76">
        <v>102</v>
      </c>
      <c r="G8" s="83">
        <v>40500</v>
      </c>
      <c r="H8" s="84">
        <v>30735</v>
      </c>
      <c r="I8" s="84">
        <v>12969</v>
      </c>
      <c r="J8" s="84">
        <v>11597</v>
      </c>
      <c r="K8" s="84">
        <v>30167</v>
      </c>
      <c r="L8" s="76">
        <f>231693+43836</f>
        <v>275529</v>
      </c>
    </row>
    <row r="9" spans="1:12" ht="12.75">
      <c r="A9" s="18">
        <v>3</v>
      </c>
      <c r="B9" s="76">
        <f>522440+514062</f>
        <v>1036502</v>
      </c>
      <c r="C9" s="76">
        <v>421078</v>
      </c>
      <c r="D9" s="76">
        <v>79228</v>
      </c>
      <c r="E9" s="76">
        <v>17</v>
      </c>
      <c r="F9" s="76">
        <v>22117</v>
      </c>
      <c r="G9" s="76">
        <f>436453+384936</f>
        <v>821389</v>
      </c>
      <c r="H9" s="84">
        <v>171526</v>
      </c>
      <c r="I9" s="84">
        <v>20272</v>
      </c>
      <c r="J9" s="84">
        <v>16830</v>
      </c>
      <c r="K9" s="84">
        <v>50848</v>
      </c>
      <c r="L9" s="84">
        <v>310624</v>
      </c>
    </row>
    <row r="10" spans="1:12" ht="12.75">
      <c r="A10" s="18">
        <v>4</v>
      </c>
      <c r="B10" s="76">
        <f>17831+2877</f>
        <v>20708</v>
      </c>
      <c r="C10" s="76">
        <v>2553</v>
      </c>
      <c r="D10" s="76">
        <v>15228</v>
      </c>
      <c r="E10" s="76">
        <v>50</v>
      </c>
      <c r="F10" s="76">
        <v>49</v>
      </c>
      <c r="G10" s="83">
        <v>21998</v>
      </c>
      <c r="H10" s="84">
        <v>23017</v>
      </c>
      <c r="I10" s="84">
        <v>17779</v>
      </c>
      <c r="J10" s="84">
        <v>15454</v>
      </c>
      <c r="K10" s="84">
        <v>43507</v>
      </c>
      <c r="L10" s="76">
        <f>451286+29221</f>
        <v>480507</v>
      </c>
    </row>
    <row r="11" spans="1:12" ht="12.75">
      <c r="A11" s="18">
        <v>5</v>
      </c>
      <c r="B11" s="76">
        <v>9174</v>
      </c>
      <c r="C11" s="76">
        <v>2415</v>
      </c>
      <c r="D11" s="76">
        <v>4146</v>
      </c>
      <c r="E11" s="76">
        <v>261</v>
      </c>
      <c r="F11" s="76">
        <v>24</v>
      </c>
      <c r="G11" s="83">
        <v>6801</v>
      </c>
      <c r="H11" s="84">
        <v>0</v>
      </c>
      <c r="I11" s="84">
        <v>9845</v>
      </c>
      <c r="J11" s="84">
        <v>8392</v>
      </c>
      <c r="K11" s="84">
        <v>18736</v>
      </c>
      <c r="L11" s="84">
        <v>493575</v>
      </c>
    </row>
    <row r="12" spans="1:12" ht="12.75">
      <c r="A12" s="18">
        <v>6</v>
      </c>
      <c r="B12" s="76">
        <v>17328</v>
      </c>
      <c r="C12" s="76">
        <v>5023</v>
      </c>
      <c r="D12" s="76">
        <v>12118</v>
      </c>
      <c r="E12" s="76">
        <v>187</v>
      </c>
      <c r="F12" s="76">
        <v>235</v>
      </c>
      <c r="G12" s="3">
        <f>8113+4461</f>
        <v>12574</v>
      </c>
      <c r="H12" s="84">
        <v>61986</v>
      </c>
      <c r="I12" s="84">
        <v>11758</v>
      </c>
      <c r="J12" s="84">
        <v>9409</v>
      </c>
      <c r="K12" s="84">
        <v>39035</v>
      </c>
      <c r="L12" s="76">
        <f>216968+17333</f>
        <v>234301</v>
      </c>
    </row>
    <row r="13" spans="1:12" ht="12.75">
      <c r="A13" s="18">
        <v>7</v>
      </c>
      <c r="B13" s="76">
        <v>1233</v>
      </c>
      <c r="C13" s="76">
        <v>216</v>
      </c>
      <c r="D13" s="76">
        <v>995</v>
      </c>
      <c r="E13" s="76">
        <v>29</v>
      </c>
      <c r="F13" s="76">
        <v>0</v>
      </c>
      <c r="G13" s="83">
        <v>696</v>
      </c>
      <c r="H13" s="84">
        <v>0</v>
      </c>
      <c r="I13" s="84">
        <v>1030</v>
      </c>
      <c r="J13" s="84">
        <v>803</v>
      </c>
      <c r="K13" s="84">
        <v>1996</v>
      </c>
      <c r="L13" s="84">
        <v>92315</v>
      </c>
    </row>
    <row r="14" spans="1:12" ht="12.75">
      <c r="A14" s="18">
        <v>8</v>
      </c>
      <c r="B14" s="76">
        <v>7820</v>
      </c>
      <c r="C14" s="76">
        <v>1186</v>
      </c>
      <c r="D14" s="76">
        <v>6631</v>
      </c>
      <c r="E14" s="76">
        <v>3</v>
      </c>
      <c r="F14" s="76">
        <v>0</v>
      </c>
      <c r="G14" s="83">
        <v>514</v>
      </c>
      <c r="H14" s="84">
        <v>0</v>
      </c>
      <c r="I14" s="84">
        <v>2240</v>
      </c>
      <c r="J14" s="84">
        <v>1761</v>
      </c>
      <c r="K14" s="84">
        <v>5600</v>
      </c>
      <c r="L14" s="84">
        <v>47860</v>
      </c>
    </row>
    <row r="15" spans="1:12" ht="12.75">
      <c r="A15" s="15"/>
      <c r="B15" s="26">
        <f aca="true" t="shared" si="0" ref="B15:G15">SUM(B7:B14)</f>
        <v>1216261</v>
      </c>
      <c r="C15" s="26">
        <f t="shared" si="0"/>
        <v>443987</v>
      </c>
      <c r="D15" s="26">
        <f t="shared" si="0"/>
        <v>148853</v>
      </c>
      <c r="E15" s="26">
        <f t="shared" si="0"/>
        <v>3309</v>
      </c>
      <c r="F15" s="26">
        <f t="shared" si="0"/>
        <v>29259</v>
      </c>
      <c r="G15" s="26">
        <f t="shared" si="0"/>
        <v>934755</v>
      </c>
      <c r="H15" s="26">
        <f>SUM(H7:H14)</f>
        <v>338030</v>
      </c>
      <c r="I15" s="26">
        <f>SUM(I7:I14)</f>
        <v>109789</v>
      </c>
      <c r="J15" s="26">
        <f>SUM(J7:J14)</f>
        <v>94209</v>
      </c>
      <c r="K15" s="26">
        <f>SUM(K7:K14)</f>
        <v>253367</v>
      </c>
      <c r="L15" s="26">
        <f>SUM(L7:L14)</f>
        <v>2335930</v>
      </c>
    </row>
    <row r="16" spans="1:12" ht="12.75">
      <c r="A16" s="157" t="s">
        <v>94</v>
      </c>
      <c r="B16" s="157"/>
      <c r="C16" s="157"/>
      <c r="D16" s="157"/>
      <c r="E16" s="157"/>
      <c r="F16" s="157"/>
      <c r="G16" s="157"/>
      <c r="H16" s="157"/>
      <c r="I16" s="157"/>
      <c r="J16" s="157"/>
      <c r="K16" s="157"/>
      <c r="L16" s="157"/>
    </row>
    <row r="17" spans="1:12" ht="12.75">
      <c r="A17" s="15">
        <v>9</v>
      </c>
      <c r="B17" s="14">
        <v>24295</v>
      </c>
      <c r="C17" s="14">
        <v>9797</v>
      </c>
      <c r="D17" s="14">
        <v>10602</v>
      </c>
      <c r="E17" s="14">
        <v>624</v>
      </c>
      <c r="F17" s="14">
        <v>650</v>
      </c>
      <c r="G17" s="14">
        <v>38569</v>
      </c>
      <c r="H17" s="14">
        <v>22261</v>
      </c>
      <c r="I17" s="14">
        <v>33387</v>
      </c>
      <c r="J17" s="14">
        <v>26931</v>
      </c>
      <c r="K17" s="14">
        <v>74211</v>
      </c>
      <c r="L17" s="14">
        <v>415993</v>
      </c>
    </row>
    <row r="18" spans="1:12" ht="12.75">
      <c r="A18" s="15">
        <v>10</v>
      </c>
      <c r="B18" s="14">
        <v>46826</v>
      </c>
      <c r="C18" s="14">
        <v>5339</v>
      </c>
      <c r="D18" s="14">
        <v>41306</v>
      </c>
      <c r="E18" s="14">
        <v>173</v>
      </c>
      <c r="F18" s="14">
        <v>8</v>
      </c>
      <c r="G18" s="14">
        <v>2588</v>
      </c>
      <c r="H18" s="14">
        <v>656127</v>
      </c>
      <c r="I18" s="14">
        <v>20458</v>
      </c>
      <c r="J18" s="14">
        <v>17476</v>
      </c>
      <c r="K18" s="14">
        <v>49488</v>
      </c>
      <c r="L18" s="14">
        <v>348157</v>
      </c>
    </row>
    <row r="19" spans="1:12" ht="12.75">
      <c r="A19" s="15">
        <v>11</v>
      </c>
      <c r="B19" s="14">
        <v>8265</v>
      </c>
      <c r="C19" s="14">
        <v>1822</v>
      </c>
      <c r="D19" s="14">
        <v>6434</v>
      </c>
      <c r="E19" s="14">
        <v>8</v>
      </c>
      <c r="F19" s="14">
        <v>1</v>
      </c>
      <c r="G19" s="14">
        <v>17631</v>
      </c>
      <c r="H19" s="14">
        <v>4330</v>
      </c>
      <c r="I19" s="14">
        <v>11379</v>
      </c>
      <c r="J19" s="14">
        <v>8248</v>
      </c>
      <c r="K19" s="14">
        <v>28717</v>
      </c>
      <c r="L19" s="14">
        <v>237056</v>
      </c>
    </row>
    <row r="20" spans="1:12" ht="12.75">
      <c r="A20" s="15">
        <v>12</v>
      </c>
      <c r="B20" s="14">
        <v>5112</v>
      </c>
      <c r="C20" s="14">
        <v>3651</v>
      </c>
      <c r="D20" s="14">
        <v>1408</v>
      </c>
      <c r="E20" s="14">
        <v>17</v>
      </c>
      <c r="F20" s="14">
        <v>36</v>
      </c>
      <c r="G20" s="14">
        <v>319</v>
      </c>
      <c r="H20" s="14">
        <v>8576</v>
      </c>
      <c r="I20" s="14">
        <v>2263</v>
      </c>
      <c r="J20" s="14">
        <v>1736</v>
      </c>
      <c r="K20" s="14">
        <v>6173</v>
      </c>
      <c r="L20" s="14">
        <v>71481</v>
      </c>
    </row>
    <row r="21" spans="1:12" ht="12.75">
      <c r="A21" s="15">
        <v>13</v>
      </c>
      <c r="B21" s="14">
        <v>2393</v>
      </c>
      <c r="C21" s="14">
        <v>145</v>
      </c>
      <c r="D21" s="14">
        <v>1610</v>
      </c>
      <c r="E21" s="14">
        <v>0</v>
      </c>
      <c r="F21" s="14">
        <v>636</v>
      </c>
      <c r="G21" s="14">
        <v>596</v>
      </c>
      <c r="H21" s="14">
        <v>0</v>
      </c>
      <c r="I21" s="14">
        <v>7435</v>
      </c>
      <c r="J21" s="14">
        <v>7000</v>
      </c>
      <c r="K21" s="14">
        <v>17395</v>
      </c>
      <c r="L21" s="14">
        <v>153230</v>
      </c>
    </row>
    <row r="22" spans="1:12" ht="12.75">
      <c r="A22" s="15">
        <v>14</v>
      </c>
      <c r="B22" s="14">
        <v>16526</v>
      </c>
      <c r="C22" s="14">
        <v>7454</v>
      </c>
      <c r="D22" s="14">
        <v>9053</v>
      </c>
      <c r="E22" s="14">
        <v>0</v>
      </c>
      <c r="F22" s="14">
        <v>19</v>
      </c>
      <c r="G22" s="14">
        <v>8642</v>
      </c>
      <c r="H22" s="14">
        <v>5472</v>
      </c>
      <c r="I22" s="14">
        <v>10739</v>
      </c>
      <c r="J22" s="14">
        <v>7879</v>
      </c>
      <c r="K22" s="14">
        <v>69287</v>
      </c>
      <c r="L22" s="14">
        <v>257551</v>
      </c>
    </row>
    <row r="23" spans="1:12" ht="12.75">
      <c r="A23" s="15">
        <v>15</v>
      </c>
      <c r="B23" s="14">
        <v>4506</v>
      </c>
      <c r="C23" s="14">
        <v>2439</v>
      </c>
      <c r="D23" s="14">
        <v>1606</v>
      </c>
      <c r="E23" s="14">
        <v>461</v>
      </c>
      <c r="F23" s="14">
        <v>55</v>
      </c>
      <c r="G23" s="14">
        <v>12270</v>
      </c>
      <c r="H23" s="14">
        <v>0</v>
      </c>
      <c r="I23" s="14">
        <v>5500</v>
      </c>
      <c r="J23" s="14">
        <v>5017</v>
      </c>
      <c r="K23" s="14">
        <v>12789</v>
      </c>
      <c r="L23" s="14">
        <v>117553</v>
      </c>
    </row>
    <row r="24" spans="1:12" ht="12.75">
      <c r="A24" s="15">
        <v>16</v>
      </c>
      <c r="B24" s="14">
        <v>602</v>
      </c>
      <c r="C24" s="14">
        <v>102</v>
      </c>
      <c r="D24" s="14">
        <v>443</v>
      </c>
      <c r="E24" s="14">
        <v>57</v>
      </c>
      <c r="F24" s="14">
        <v>47</v>
      </c>
      <c r="G24" s="14">
        <v>1904</v>
      </c>
      <c r="H24" s="14">
        <v>19183</v>
      </c>
      <c r="I24" s="14">
        <v>4804</v>
      </c>
      <c r="J24" s="14">
        <v>4010</v>
      </c>
      <c r="K24" s="14">
        <v>7249</v>
      </c>
      <c r="L24" s="14">
        <v>101055</v>
      </c>
    </row>
    <row r="25" spans="1:12" ht="12.75">
      <c r="A25" s="15">
        <v>17</v>
      </c>
      <c r="B25" s="14">
        <v>50760</v>
      </c>
      <c r="C25" s="14">
        <v>1515</v>
      </c>
      <c r="D25" s="14">
        <v>1188</v>
      </c>
      <c r="E25" s="14">
        <v>32</v>
      </c>
      <c r="F25" s="14">
        <v>0</v>
      </c>
      <c r="G25" s="14">
        <v>341</v>
      </c>
      <c r="H25" s="14">
        <v>0</v>
      </c>
      <c r="I25" s="14">
        <v>1190</v>
      </c>
      <c r="J25" s="14">
        <v>670</v>
      </c>
      <c r="K25" s="14">
        <v>2231</v>
      </c>
      <c r="L25" s="14">
        <v>109904</v>
      </c>
    </row>
    <row r="26" spans="1:12" ht="12.75">
      <c r="A26" s="15">
        <v>18</v>
      </c>
      <c r="B26" s="14">
        <v>2265</v>
      </c>
      <c r="C26" s="14">
        <v>602</v>
      </c>
      <c r="D26" s="14">
        <v>954</v>
      </c>
      <c r="E26" s="14">
        <v>91</v>
      </c>
      <c r="F26" s="14">
        <v>1</v>
      </c>
      <c r="G26" s="14">
        <v>0</v>
      </c>
      <c r="H26" s="14">
        <v>51270</v>
      </c>
      <c r="I26" s="15">
        <v>1670</v>
      </c>
      <c r="J26" s="14">
        <v>1450</v>
      </c>
      <c r="K26" s="14">
        <v>5800</v>
      </c>
      <c r="L26" s="85">
        <v>86110</v>
      </c>
    </row>
    <row r="27" spans="1:12" ht="12.75">
      <c r="A27" s="15">
        <v>19</v>
      </c>
      <c r="B27" s="14">
        <v>4969</v>
      </c>
      <c r="C27" s="14">
        <v>240</v>
      </c>
      <c r="D27" s="14">
        <v>4729</v>
      </c>
      <c r="E27" s="14">
        <v>0</v>
      </c>
      <c r="F27" s="14">
        <v>0</v>
      </c>
      <c r="G27" s="14">
        <v>7822</v>
      </c>
      <c r="H27" s="14">
        <v>245966</v>
      </c>
      <c r="I27" s="14">
        <v>8653</v>
      </c>
      <c r="J27" s="14">
        <v>8097</v>
      </c>
      <c r="K27" s="14">
        <v>19036</v>
      </c>
      <c r="L27" s="14">
        <v>96231</v>
      </c>
    </row>
    <row r="28" spans="1:12" ht="12.75">
      <c r="A28" s="15">
        <v>20</v>
      </c>
      <c r="B28" s="14">
        <v>5100</v>
      </c>
      <c r="C28" s="14">
        <v>394</v>
      </c>
      <c r="D28" s="14">
        <v>3742</v>
      </c>
      <c r="E28" s="14">
        <v>678</v>
      </c>
      <c r="F28" s="14">
        <v>286</v>
      </c>
      <c r="G28" s="14">
        <v>1349</v>
      </c>
      <c r="H28" s="14">
        <v>0</v>
      </c>
      <c r="I28" s="14">
        <v>5443</v>
      </c>
      <c r="J28" s="14">
        <v>5204</v>
      </c>
      <c r="K28" s="14">
        <v>10009</v>
      </c>
      <c r="L28" s="14">
        <v>103826</v>
      </c>
    </row>
    <row r="29" spans="1:12" ht="12.75">
      <c r="A29" s="15">
        <v>21</v>
      </c>
      <c r="B29" s="14">
        <v>2891</v>
      </c>
      <c r="C29" s="14">
        <v>1388</v>
      </c>
      <c r="D29" s="14">
        <v>2058</v>
      </c>
      <c r="E29" s="14">
        <v>0</v>
      </c>
      <c r="F29" s="14">
        <v>0</v>
      </c>
      <c r="G29" s="14">
        <v>0</v>
      </c>
      <c r="H29" s="14">
        <v>0</v>
      </c>
      <c r="I29" s="14">
        <v>1985</v>
      </c>
      <c r="J29" s="14">
        <v>1855</v>
      </c>
      <c r="K29" s="14">
        <v>18587</v>
      </c>
      <c r="L29" s="14">
        <v>18587</v>
      </c>
    </row>
    <row r="30" spans="1:12" ht="12.75">
      <c r="A30" s="15">
        <v>22</v>
      </c>
      <c r="B30" s="14">
        <v>292</v>
      </c>
      <c r="C30" s="14">
        <v>38</v>
      </c>
      <c r="D30" s="14">
        <v>241</v>
      </c>
      <c r="E30" s="14">
        <v>13</v>
      </c>
      <c r="F30" s="14">
        <v>0</v>
      </c>
      <c r="G30" s="14">
        <v>2638</v>
      </c>
      <c r="H30" s="14">
        <v>0</v>
      </c>
      <c r="I30" s="14">
        <v>4626</v>
      </c>
      <c r="J30" s="14">
        <v>4481</v>
      </c>
      <c r="K30" s="14">
        <v>12800</v>
      </c>
      <c r="L30" s="14">
        <v>129173</v>
      </c>
    </row>
    <row r="31" spans="1:12" ht="12.75">
      <c r="A31" s="15">
        <v>23</v>
      </c>
      <c r="B31" s="14">
        <v>3118</v>
      </c>
      <c r="C31" s="14">
        <v>27</v>
      </c>
      <c r="D31" s="14">
        <v>3074</v>
      </c>
      <c r="E31" s="14">
        <v>0</v>
      </c>
      <c r="F31" s="14">
        <v>0</v>
      </c>
      <c r="G31" s="14">
        <v>84528</v>
      </c>
      <c r="H31" s="14">
        <v>0</v>
      </c>
      <c r="I31" s="14">
        <v>5476</v>
      </c>
      <c r="J31" s="14">
        <v>4877</v>
      </c>
      <c r="K31" s="14">
        <v>8939</v>
      </c>
      <c r="L31" s="14">
        <v>97452</v>
      </c>
    </row>
    <row r="32" spans="1:12" ht="12.75">
      <c r="A32" s="15">
        <v>24</v>
      </c>
      <c r="B32" s="14">
        <v>5239</v>
      </c>
      <c r="C32" s="14">
        <v>2056</v>
      </c>
      <c r="D32" s="14">
        <v>1995</v>
      </c>
      <c r="E32" s="14">
        <v>0</v>
      </c>
      <c r="F32" s="14">
        <v>14</v>
      </c>
      <c r="G32" s="14">
        <v>1174</v>
      </c>
      <c r="H32" s="14">
        <v>907</v>
      </c>
      <c r="I32" s="14">
        <v>11110</v>
      </c>
      <c r="J32" s="14">
        <v>6700</v>
      </c>
      <c r="K32" s="14">
        <v>5500</v>
      </c>
      <c r="L32" s="14">
        <v>12090</v>
      </c>
    </row>
    <row r="33" spans="1:12" ht="12.75">
      <c r="A33" s="15"/>
      <c r="B33" s="20">
        <f aca="true" t="shared" si="1" ref="B33:L33">SUM(B17:B32)</f>
        <v>183159</v>
      </c>
      <c r="C33" s="20">
        <f t="shared" si="1"/>
        <v>37009</v>
      </c>
      <c r="D33" s="20">
        <f t="shared" si="1"/>
        <v>90443</v>
      </c>
      <c r="E33" s="20">
        <f t="shared" si="1"/>
        <v>2154</v>
      </c>
      <c r="F33" s="20">
        <f t="shared" si="1"/>
        <v>1753</v>
      </c>
      <c r="G33" s="20">
        <f t="shared" si="1"/>
        <v>180371</v>
      </c>
      <c r="H33" s="20">
        <f t="shared" si="1"/>
        <v>1014092</v>
      </c>
      <c r="I33" s="20">
        <f t="shared" si="1"/>
        <v>136118</v>
      </c>
      <c r="J33" s="20">
        <f t="shared" si="1"/>
        <v>111631</v>
      </c>
      <c r="K33" s="20">
        <f t="shared" si="1"/>
        <v>348211</v>
      </c>
      <c r="L33" s="20">
        <f t="shared" si="1"/>
        <v>2355449</v>
      </c>
    </row>
    <row r="34" spans="1:12" ht="12.75">
      <c r="A34" s="157" t="s">
        <v>95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</row>
    <row r="35" spans="1:12" ht="12.75">
      <c r="A35" s="15">
        <v>25</v>
      </c>
      <c r="B35" s="14">
        <v>16930</v>
      </c>
      <c r="C35" s="14">
        <v>4557</v>
      </c>
      <c r="D35" s="14">
        <v>913</v>
      </c>
      <c r="E35" s="14">
        <v>319</v>
      </c>
      <c r="F35" s="14">
        <v>215</v>
      </c>
      <c r="G35" s="14">
        <v>1032</v>
      </c>
      <c r="H35" s="14">
        <v>65968</v>
      </c>
      <c r="I35" s="14">
        <v>13299</v>
      </c>
      <c r="J35" s="14">
        <v>12489</v>
      </c>
      <c r="K35" s="14">
        <v>43571</v>
      </c>
      <c r="L35" s="14">
        <v>448215</v>
      </c>
    </row>
    <row r="36" spans="1:12" ht="12.75">
      <c r="A36" s="15">
        <v>26</v>
      </c>
      <c r="B36" s="14">
        <v>2678</v>
      </c>
      <c r="C36" s="14">
        <v>845</v>
      </c>
      <c r="D36" s="14">
        <v>1679</v>
      </c>
      <c r="E36" s="14">
        <v>139</v>
      </c>
      <c r="F36" s="14">
        <v>15</v>
      </c>
      <c r="G36" s="14">
        <v>1567</v>
      </c>
      <c r="H36" s="14">
        <v>0</v>
      </c>
      <c r="I36" s="14">
        <v>11480</v>
      </c>
      <c r="J36" s="14">
        <v>10217</v>
      </c>
      <c r="K36" s="14">
        <v>28095</v>
      </c>
      <c r="L36" s="14">
        <v>380292</v>
      </c>
    </row>
    <row r="37" spans="1:12" ht="12.75">
      <c r="A37" s="15">
        <v>27</v>
      </c>
      <c r="B37" s="15">
        <v>8977</v>
      </c>
      <c r="C37" s="15">
        <v>1740</v>
      </c>
      <c r="D37" s="15">
        <v>7198</v>
      </c>
      <c r="E37" s="15">
        <v>39</v>
      </c>
      <c r="F37" s="15">
        <v>0</v>
      </c>
      <c r="G37" s="15">
        <v>5325</v>
      </c>
      <c r="H37" s="15">
        <v>0</v>
      </c>
      <c r="I37" s="15">
        <v>4279</v>
      </c>
      <c r="J37" s="15">
        <v>3412</v>
      </c>
      <c r="K37" s="15">
        <v>10697</v>
      </c>
      <c r="L37" s="15">
        <v>60723</v>
      </c>
    </row>
    <row r="38" spans="1:12" ht="12.75">
      <c r="A38" s="15">
        <v>28</v>
      </c>
      <c r="B38" s="14">
        <v>8236</v>
      </c>
      <c r="C38" s="14">
        <v>924</v>
      </c>
      <c r="D38" s="14">
        <v>7310</v>
      </c>
      <c r="E38" s="14">
        <v>2</v>
      </c>
      <c r="F38" s="14">
        <v>0</v>
      </c>
      <c r="G38" s="14">
        <v>7104</v>
      </c>
      <c r="H38" s="14">
        <v>0</v>
      </c>
      <c r="I38" s="14">
        <v>6914</v>
      </c>
      <c r="J38" s="14">
        <v>6364</v>
      </c>
      <c r="K38" s="14">
        <v>11517</v>
      </c>
      <c r="L38" s="14">
        <v>92839</v>
      </c>
    </row>
    <row r="39" spans="1:12" ht="12.75">
      <c r="A39" s="15">
        <v>29</v>
      </c>
      <c r="B39" s="14">
        <v>1653</v>
      </c>
      <c r="C39" s="14">
        <v>301</v>
      </c>
      <c r="D39" s="14">
        <v>989</v>
      </c>
      <c r="E39" s="14">
        <v>51</v>
      </c>
      <c r="F39" s="14">
        <v>7</v>
      </c>
      <c r="G39" s="14">
        <v>1131</v>
      </c>
      <c r="H39" s="14">
        <v>840</v>
      </c>
      <c r="I39" s="14">
        <v>2306</v>
      </c>
      <c r="J39" s="14">
        <v>2036</v>
      </c>
      <c r="K39" s="14">
        <v>6309</v>
      </c>
      <c r="L39" s="14">
        <v>72406</v>
      </c>
    </row>
    <row r="40" spans="1:12" ht="12.75">
      <c r="A40" s="15"/>
      <c r="B40" s="20">
        <f aca="true" t="shared" si="2" ref="B40:L40">SUM(B35:B39)</f>
        <v>38474</v>
      </c>
      <c r="C40" s="20">
        <f t="shared" si="2"/>
        <v>8367</v>
      </c>
      <c r="D40" s="20">
        <f t="shared" si="2"/>
        <v>18089</v>
      </c>
      <c r="E40" s="20">
        <f t="shared" si="2"/>
        <v>550</v>
      </c>
      <c r="F40" s="20">
        <f t="shared" si="2"/>
        <v>237</v>
      </c>
      <c r="G40" s="20">
        <f t="shared" si="2"/>
        <v>16159</v>
      </c>
      <c r="H40" s="20">
        <f t="shared" si="2"/>
        <v>66808</v>
      </c>
      <c r="I40" s="20">
        <f t="shared" si="2"/>
        <v>38278</v>
      </c>
      <c r="J40" s="20">
        <f t="shared" si="2"/>
        <v>34518</v>
      </c>
      <c r="K40" s="20">
        <f t="shared" si="2"/>
        <v>100189</v>
      </c>
      <c r="L40" s="20">
        <f t="shared" si="2"/>
        <v>1054475</v>
      </c>
    </row>
    <row r="41" spans="1:12" ht="12.75">
      <c r="A41" s="15"/>
      <c r="B41" s="4">
        <f aca="true" t="shared" si="3" ref="B41:L41">SUM(B15,B33,B40)</f>
        <v>1437894</v>
      </c>
      <c r="C41" s="4">
        <f t="shared" si="3"/>
        <v>489363</v>
      </c>
      <c r="D41" s="4">
        <f t="shared" si="3"/>
        <v>257385</v>
      </c>
      <c r="E41" s="4">
        <f t="shared" si="3"/>
        <v>6013</v>
      </c>
      <c r="F41" s="4">
        <f t="shared" si="3"/>
        <v>31249</v>
      </c>
      <c r="G41" s="4">
        <f t="shared" si="3"/>
        <v>1131285</v>
      </c>
      <c r="H41" s="4">
        <f t="shared" si="3"/>
        <v>1418930</v>
      </c>
      <c r="I41" s="4">
        <f t="shared" si="3"/>
        <v>284185</v>
      </c>
      <c r="J41" s="4">
        <f t="shared" si="3"/>
        <v>240358</v>
      </c>
      <c r="K41" s="4">
        <f t="shared" si="3"/>
        <v>701767</v>
      </c>
      <c r="L41" s="4">
        <f t="shared" si="3"/>
        <v>5745854</v>
      </c>
    </row>
  </sheetData>
  <sheetProtection/>
  <mergeCells count="15">
    <mergeCell ref="A2:A4"/>
    <mergeCell ref="B2:B4"/>
    <mergeCell ref="J2:J4"/>
    <mergeCell ref="C2:F2"/>
    <mergeCell ref="G2:G4"/>
    <mergeCell ref="H2:H4"/>
    <mergeCell ref="I2:I4"/>
    <mergeCell ref="I1:K1"/>
    <mergeCell ref="A1:H1"/>
    <mergeCell ref="K2:K4"/>
    <mergeCell ref="A34:L34"/>
    <mergeCell ref="C3:F3"/>
    <mergeCell ref="A6:L6"/>
    <mergeCell ref="A16:L16"/>
    <mergeCell ref="L1:L4"/>
  </mergeCells>
  <printOptions/>
  <pageMargins left="0.7874015748031497" right="0.5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11"/>
  <sheetViews>
    <sheetView zoomScale="115" zoomScaleNormal="115" zoomScalePageLayoutView="0" workbookViewId="0" topLeftCell="A1">
      <pane ySplit="3" topLeftCell="A10" activePane="bottomLeft" state="frozen"/>
      <selection pane="topLeft" activeCell="A1" sqref="A1"/>
      <selection pane="bottomLeft" activeCell="A1" sqref="A1:IV16384"/>
    </sheetView>
  </sheetViews>
  <sheetFormatPr defaultColWidth="9.140625" defaultRowHeight="12.75"/>
  <cols>
    <col min="1" max="1" width="3.57421875" style="3" customWidth="1"/>
    <col min="2" max="2" width="9.8515625" style="2" customWidth="1"/>
    <col min="3" max="3" width="10.421875" style="2" bestFit="1" customWidth="1"/>
    <col min="4" max="4" width="10.421875" style="2" customWidth="1"/>
    <col min="5" max="5" width="11.7109375" style="2" customWidth="1"/>
    <col min="6" max="6" width="11.140625" style="2" customWidth="1"/>
    <col min="7" max="7" width="11.28125" style="2" customWidth="1"/>
    <col min="8" max="8" width="13.7109375" style="2" customWidth="1"/>
    <col min="9" max="9" width="16.00390625" style="2" customWidth="1"/>
    <col min="10" max="10" width="4.421875" style="2" bestFit="1" customWidth="1"/>
    <col min="11" max="16384" width="9.140625" style="2" customWidth="1"/>
  </cols>
  <sheetData>
    <row r="1" spans="1:10" ht="12.75">
      <c r="A1" s="166"/>
      <c r="B1" s="168" t="s">
        <v>6</v>
      </c>
      <c r="C1" s="169"/>
      <c r="D1" s="169"/>
      <c r="E1" s="169"/>
      <c r="F1" s="170"/>
      <c r="G1" s="167" t="s">
        <v>210</v>
      </c>
      <c r="H1" s="167"/>
      <c r="I1" s="167"/>
      <c r="J1" s="1"/>
    </row>
    <row r="2" spans="1:10" ht="12.75" customHeight="1">
      <c r="A2" s="160"/>
      <c r="B2" s="173" t="s">
        <v>2</v>
      </c>
      <c r="C2" s="142" t="s">
        <v>61</v>
      </c>
      <c r="D2" s="143"/>
      <c r="E2" s="143"/>
      <c r="F2" s="144"/>
      <c r="G2" s="171" t="s">
        <v>21</v>
      </c>
      <c r="H2" s="171" t="s">
        <v>59</v>
      </c>
      <c r="I2" s="171" t="s">
        <v>60</v>
      </c>
      <c r="J2" s="1"/>
    </row>
    <row r="3" spans="1:10" ht="12.75">
      <c r="A3" s="160"/>
      <c r="B3" s="174"/>
      <c r="C3" s="13" t="s">
        <v>9</v>
      </c>
      <c r="D3" s="13" t="s">
        <v>3</v>
      </c>
      <c r="E3" s="13" t="s">
        <v>22</v>
      </c>
      <c r="F3" s="13" t="s">
        <v>58</v>
      </c>
      <c r="G3" s="172"/>
      <c r="H3" s="172"/>
      <c r="I3" s="172"/>
      <c r="J3" s="1"/>
    </row>
    <row r="4" spans="1:10" ht="12.75">
      <c r="A4" s="15"/>
      <c r="B4" s="11">
        <v>21</v>
      </c>
      <c r="C4" s="13">
        <v>22</v>
      </c>
      <c r="D4" s="13">
        <v>23</v>
      </c>
      <c r="E4" s="13">
        <v>24</v>
      </c>
      <c r="F4" s="13">
        <v>25</v>
      </c>
      <c r="G4" s="13">
        <v>26</v>
      </c>
      <c r="H4" s="13">
        <v>27</v>
      </c>
      <c r="I4" s="13">
        <v>28</v>
      </c>
      <c r="J4" s="1"/>
    </row>
    <row r="5" spans="1:9" ht="12.75">
      <c r="A5" s="157" t="s">
        <v>93</v>
      </c>
      <c r="B5" s="161"/>
      <c r="C5" s="161"/>
      <c r="D5" s="161"/>
      <c r="E5" s="161"/>
      <c r="F5" s="161"/>
      <c r="G5" s="161"/>
      <c r="H5" s="161"/>
      <c r="I5" s="161"/>
    </row>
    <row r="6" spans="1:10" ht="12.75">
      <c r="A6" s="15">
        <v>1</v>
      </c>
      <c r="B6" s="76">
        <f>17244761+198270</f>
        <v>17443031</v>
      </c>
      <c r="C6" s="84">
        <v>506528</v>
      </c>
      <c r="D6" s="84">
        <v>937325</v>
      </c>
      <c r="E6" s="84">
        <v>104205</v>
      </c>
      <c r="F6" s="84">
        <v>13721</v>
      </c>
      <c r="G6" s="84">
        <v>14</v>
      </c>
      <c r="H6" s="84">
        <v>17</v>
      </c>
      <c r="I6" s="83">
        <v>17</v>
      </c>
      <c r="J6" s="1"/>
    </row>
    <row r="7" spans="1:10" ht="12.75">
      <c r="A7" s="15">
        <v>2</v>
      </c>
      <c r="B7" s="84">
        <v>527542</v>
      </c>
      <c r="C7" s="84">
        <v>66761</v>
      </c>
      <c r="D7" s="84">
        <v>444219</v>
      </c>
      <c r="E7" s="84">
        <v>1472</v>
      </c>
      <c r="F7" s="84">
        <v>15090</v>
      </c>
      <c r="G7" s="84">
        <v>31</v>
      </c>
      <c r="H7" s="84">
        <v>175</v>
      </c>
      <c r="I7" s="83">
        <v>104</v>
      </c>
      <c r="J7" s="1"/>
    </row>
    <row r="8" spans="1:10" ht="12.75">
      <c r="A8" s="15">
        <v>3</v>
      </c>
      <c r="B8" s="76">
        <f>1000280+108788</f>
        <v>1109068</v>
      </c>
      <c r="C8" s="84">
        <v>262542</v>
      </c>
      <c r="D8" s="84">
        <v>691330</v>
      </c>
      <c r="E8" s="84">
        <v>803</v>
      </c>
      <c r="F8" s="84">
        <v>45605</v>
      </c>
      <c r="G8" s="84">
        <v>13</v>
      </c>
      <c r="H8" s="84">
        <v>11</v>
      </c>
      <c r="I8" s="83">
        <v>4</v>
      </c>
      <c r="J8" s="1"/>
    </row>
    <row r="9" spans="1:10" ht="12.75">
      <c r="A9" s="15">
        <v>4</v>
      </c>
      <c r="B9" s="76">
        <f>929279+28499</f>
        <v>957778</v>
      </c>
      <c r="C9" s="84">
        <v>225606</v>
      </c>
      <c r="D9" s="84">
        <v>696098</v>
      </c>
      <c r="E9" s="84">
        <v>7575</v>
      </c>
      <c r="F9" s="84">
        <v>156</v>
      </c>
      <c r="G9" s="84">
        <v>3</v>
      </c>
      <c r="H9" s="84">
        <v>19</v>
      </c>
      <c r="I9" s="83">
        <v>0</v>
      </c>
      <c r="J9" s="1"/>
    </row>
    <row r="10" spans="1:10" ht="12.75">
      <c r="A10" s="15">
        <v>5</v>
      </c>
      <c r="B10" s="84">
        <v>674366</v>
      </c>
      <c r="C10" s="84">
        <v>111251</v>
      </c>
      <c r="D10" s="84">
        <v>488001</v>
      </c>
      <c r="E10" s="84">
        <v>22884</v>
      </c>
      <c r="F10" s="84">
        <v>8247</v>
      </c>
      <c r="G10" s="84">
        <v>5</v>
      </c>
      <c r="H10" s="84">
        <v>22</v>
      </c>
      <c r="I10" s="83">
        <v>0</v>
      </c>
      <c r="J10" s="1"/>
    </row>
    <row r="11" spans="1:10" ht="12.75">
      <c r="A11" s="15">
        <v>6</v>
      </c>
      <c r="B11" s="76">
        <f>870163+120683</f>
        <v>990846</v>
      </c>
      <c r="C11" s="84">
        <v>98669</v>
      </c>
      <c r="D11" s="84">
        <v>770741</v>
      </c>
      <c r="E11" s="84">
        <v>750</v>
      </c>
      <c r="F11" s="76">
        <v>68469</v>
      </c>
      <c r="G11" s="84">
        <v>37</v>
      </c>
      <c r="H11" s="84">
        <v>18</v>
      </c>
      <c r="I11" s="83">
        <v>117</v>
      </c>
      <c r="J11" s="1"/>
    </row>
    <row r="12" spans="1:10" ht="12.75">
      <c r="A12" s="15">
        <v>7</v>
      </c>
      <c r="B12" s="84">
        <v>130510</v>
      </c>
      <c r="C12" s="84">
        <v>15736</v>
      </c>
      <c r="D12" s="84">
        <v>91614</v>
      </c>
      <c r="E12" s="84">
        <v>2716</v>
      </c>
      <c r="F12" s="84">
        <v>721</v>
      </c>
      <c r="G12" s="84">
        <v>18</v>
      </c>
      <c r="H12" s="84">
        <v>15</v>
      </c>
      <c r="I12" s="83">
        <v>16</v>
      </c>
      <c r="J12" s="1"/>
    </row>
    <row r="13" spans="1:10" ht="12.75">
      <c r="A13" s="15">
        <v>8</v>
      </c>
      <c r="B13" s="84">
        <v>59557</v>
      </c>
      <c r="C13" s="84">
        <v>18324</v>
      </c>
      <c r="D13" s="84">
        <v>40698</v>
      </c>
      <c r="E13" s="84">
        <v>535</v>
      </c>
      <c r="F13" s="84">
        <v>0</v>
      </c>
      <c r="G13" s="84">
        <v>0</v>
      </c>
      <c r="H13" s="84">
        <v>0</v>
      </c>
      <c r="I13" s="83">
        <v>0</v>
      </c>
      <c r="J13" s="1"/>
    </row>
    <row r="14" spans="1:10" ht="12.75">
      <c r="A14" s="15"/>
      <c r="B14" s="28">
        <f aca="true" t="shared" si="0" ref="B14:I14">SUM(B6:B13)</f>
        <v>21892698</v>
      </c>
      <c r="C14" s="26">
        <f t="shared" si="0"/>
        <v>1305417</v>
      </c>
      <c r="D14" s="26">
        <f t="shared" si="0"/>
        <v>4160026</v>
      </c>
      <c r="E14" s="26">
        <f t="shared" si="0"/>
        <v>140940</v>
      </c>
      <c r="F14" s="26">
        <f t="shared" si="0"/>
        <v>152009</v>
      </c>
      <c r="G14" s="26">
        <f t="shared" si="0"/>
        <v>121</v>
      </c>
      <c r="H14" s="26">
        <f t="shared" si="0"/>
        <v>277</v>
      </c>
      <c r="I14" s="26">
        <f t="shared" si="0"/>
        <v>258</v>
      </c>
      <c r="J14" s="1"/>
    </row>
    <row r="15" spans="1:10" ht="12.75">
      <c r="A15" s="15"/>
      <c r="B15" s="157" t="s">
        <v>94</v>
      </c>
      <c r="C15" s="157"/>
      <c r="D15" s="157"/>
      <c r="E15" s="157"/>
      <c r="F15" s="157"/>
      <c r="G15" s="157"/>
      <c r="H15" s="157"/>
      <c r="I15" s="157"/>
      <c r="J15" s="1"/>
    </row>
    <row r="16" spans="1:10" ht="12.75">
      <c r="A16" s="15">
        <v>9</v>
      </c>
      <c r="B16" s="29">
        <v>723937</v>
      </c>
      <c r="C16" s="15">
        <v>154075</v>
      </c>
      <c r="D16" s="15">
        <v>508359</v>
      </c>
      <c r="E16" s="15">
        <v>61503</v>
      </c>
      <c r="F16" s="15">
        <v>3593</v>
      </c>
      <c r="G16" s="15">
        <v>40</v>
      </c>
      <c r="H16" s="15">
        <v>603</v>
      </c>
      <c r="I16" s="15">
        <v>211</v>
      </c>
      <c r="J16" s="1"/>
    </row>
    <row r="17" spans="1:10" ht="12.75">
      <c r="A17" s="15">
        <v>10</v>
      </c>
      <c r="B17" s="29">
        <v>984676</v>
      </c>
      <c r="C17" s="15">
        <v>476534</v>
      </c>
      <c r="D17" s="15">
        <v>501282</v>
      </c>
      <c r="E17" s="15">
        <v>2277</v>
      </c>
      <c r="F17" s="15">
        <v>4583</v>
      </c>
      <c r="G17" s="15">
        <v>215</v>
      </c>
      <c r="H17" s="15">
        <v>196</v>
      </c>
      <c r="I17" s="15">
        <v>221</v>
      </c>
      <c r="J17" s="1"/>
    </row>
    <row r="18" spans="1:10" ht="12.75">
      <c r="A18" s="15">
        <v>11</v>
      </c>
      <c r="B18" s="29">
        <v>418777</v>
      </c>
      <c r="C18" s="15">
        <v>26511</v>
      </c>
      <c r="D18" s="15">
        <v>388408</v>
      </c>
      <c r="E18" s="15">
        <v>3844</v>
      </c>
      <c r="F18" s="15">
        <v>14</v>
      </c>
      <c r="G18" s="15">
        <v>11</v>
      </c>
      <c r="H18" s="15">
        <v>28</v>
      </c>
      <c r="I18" s="15">
        <v>7</v>
      </c>
      <c r="J18" s="1"/>
    </row>
    <row r="19" spans="1:10" ht="12.75">
      <c r="A19" s="15">
        <v>12</v>
      </c>
      <c r="B19" s="29">
        <v>209342</v>
      </c>
      <c r="C19" s="15">
        <v>21728</v>
      </c>
      <c r="D19" s="15">
        <v>184657</v>
      </c>
      <c r="E19" s="15">
        <v>1136</v>
      </c>
      <c r="F19" s="15">
        <v>1821</v>
      </c>
      <c r="G19" s="15">
        <v>3</v>
      </c>
      <c r="H19" s="15">
        <v>124</v>
      </c>
      <c r="I19" s="15">
        <v>96</v>
      </c>
      <c r="J19" s="1"/>
    </row>
    <row r="20" spans="1:10" ht="12.75">
      <c r="A20" s="15">
        <v>13</v>
      </c>
      <c r="B20" s="29">
        <v>210900</v>
      </c>
      <c r="C20" s="15">
        <v>93940</v>
      </c>
      <c r="D20" s="15">
        <v>118628</v>
      </c>
      <c r="E20" s="15">
        <v>1850</v>
      </c>
      <c r="F20" s="15">
        <v>2</v>
      </c>
      <c r="G20" s="15">
        <v>7</v>
      </c>
      <c r="H20" s="15">
        <v>22</v>
      </c>
      <c r="I20" s="15">
        <v>30</v>
      </c>
      <c r="J20" s="1"/>
    </row>
    <row r="21" spans="1:10" ht="12.75">
      <c r="A21" s="15">
        <v>14</v>
      </c>
      <c r="B21" s="29">
        <v>507841</v>
      </c>
      <c r="C21" s="15">
        <v>43114</v>
      </c>
      <c r="D21" s="15">
        <v>462939</v>
      </c>
      <c r="E21" s="15">
        <v>592</v>
      </c>
      <c r="F21" s="15">
        <v>1196</v>
      </c>
      <c r="G21" s="15">
        <v>13</v>
      </c>
      <c r="H21" s="15">
        <v>41</v>
      </c>
      <c r="I21" s="15">
        <v>33</v>
      </c>
      <c r="J21" s="1"/>
    </row>
    <row r="22" spans="1:10" ht="12.75">
      <c r="A22" s="15">
        <v>15</v>
      </c>
      <c r="B22" s="29">
        <v>193697</v>
      </c>
      <c r="C22" s="15">
        <v>60415</v>
      </c>
      <c r="D22" s="15">
        <v>122250</v>
      </c>
      <c r="E22" s="15">
        <v>11000</v>
      </c>
      <c r="F22" s="15">
        <v>32</v>
      </c>
      <c r="G22" s="15">
        <v>3</v>
      </c>
      <c r="H22" s="15">
        <v>3</v>
      </c>
      <c r="I22" s="15">
        <v>3</v>
      </c>
      <c r="J22" s="1"/>
    </row>
    <row r="23" spans="1:10" ht="12.75">
      <c r="A23" s="15">
        <v>16</v>
      </c>
      <c r="B23" s="29">
        <v>178318</v>
      </c>
      <c r="C23" s="15">
        <v>42906</v>
      </c>
      <c r="D23" s="15">
        <v>85197</v>
      </c>
      <c r="E23" s="15">
        <v>21815</v>
      </c>
      <c r="F23" s="15">
        <v>10226</v>
      </c>
      <c r="G23" s="15">
        <v>2</v>
      </c>
      <c r="H23" s="15">
        <v>0</v>
      </c>
      <c r="I23" s="15">
        <v>3</v>
      </c>
      <c r="J23" s="1"/>
    </row>
    <row r="24" spans="1:10" ht="12.75">
      <c r="A24" s="15">
        <v>17</v>
      </c>
      <c r="B24" s="29">
        <v>209307</v>
      </c>
      <c r="C24" s="15">
        <v>41002</v>
      </c>
      <c r="D24" s="15">
        <v>142054</v>
      </c>
      <c r="E24" s="15">
        <v>511</v>
      </c>
      <c r="F24" s="15">
        <v>0</v>
      </c>
      <c r="G24" s="15">
        <v>0</v>
      </c>
      <c r="H24" s="15">
        <v>0</v>
      </c>
      <c r="I24" s="15">
        <v>0</v>
      </c>
      <c r="J24" s="1"/>
    </row>
    <row r="25" spans="1:12" ht="12.75">
      <c r="A25" s="15">
        <v>18</v>
      </c>
      <c r="B25" s="29">
        <v>219650</v>
      </c>
      <c r="C25" s="15">
        <v>13720</v>
      </c>
      <c r="D25" s="15">
        <v>178900</v>
      </c>
      <c r="E25" s="15">
        <v>9885</v>
      </c>
      <c r="F25" s="15">
        <v>196</v>
      </c>
      <c r="G25" s="15">
        <v>2</v>
      </c>
      <c r="H25" s="15">
        <v>2</v>
      </c>
      <c r="I25" s="15">
        <v>4</v>
      </c>
      <c r="J25" s="1"/>
      <c r="L25" s="5"/>
    </row>
    <row r="26" spans="1:10" ht="12.75">
      <c r="A26" s="15">
        <v>19</v>
      </c>
      <c r="B26" s="29">
        <v>205291</v>
      </c>
      <c r="C26" s="15">
        <v>4026</v>
      </c>
      <c r="D26" s="15">
        <v>113170</v>
      </c>
      <c r="E26" s="15">
        <v>414</v>
      </c>
      <c r="F26" s="15">
        <v>312</v>
      </c>
      <c r="G26" s="15">
        <v>27</v>
      </c>
      <c r="H26" s="15">
        <v>7</v>
      </c>
      <c r="I26" s="15">
        <v>26</v>
      </c>
      <c r="J26" s="1"/>
    </row>
    <row r="27" spans="1:10" ht="12.75">
      <c r="A27" s="15">
        <v>20</v>
      </c>
      <c r="B27" s="29">
        <v>118933</v>
      </c>
      <c r="C27" s="15">
        <v>8739</v>
      </c>
      <c r="D27" s="15">
        <v>93002</v>
      </c>
      <c r="E27" s="15">
        <v>3945</v>
      </c>
      <c r="F27" s="15">
        <v>556</v>
      </c>
      <c r="G27" s="15">
        <v>0</v>
      </c>
      <c r="H27" s="15">
        <v>0</v>
      </c>
      <c r="I27" s="15">
        <v>0</v>
      </c>
      <c r="J27" s="1"/>
    </row>
    <row r="28" spans="1:12" ht="12.75">
      <c r="A28" s="15">
        <v>21</v>
      </c>
      <c r="B28" s="29">
        <v>19650</v>
      </c>
      <c r="C28" s="15">
        <v>532</v>
      </c>
      <c r="D28" s="15">
        <v>18933</v>
      </c>
      <c r="E28" s="15">
        <v>0</v>
      </c>
      <c r="F28" s="15">
        <v>185</v>
      </c>
      <c r="G28" s="15">
        <v>0</v>
      </c>
      <c r="H28" s="15">
        <v>0</v>
      </c>
      <c r="I28" s="15">
        <v>0</v>
      </c>
      <c r="J28" s="1"/>
      <c r="L28" s="5"/>
    </row>
    <row r="29" spans="1:10" ht="12.75">
      <c r="A29" s="15">
        <v>22</v>
      </c>
      <c r="B29" s="29">
        <v>320500</v>
      </c>
      <c r="C29" s="15">
        <v>13615</v>
      </c>
      <c r="D29" s="15">
        <v>306673</v>
      </c>
      <c r="E29" s="15">
        <v>55</v>
      </c>
      <c r="F29" s="15">
        <v>157</v>
      </c>
      <c r="G29" s="15">
        <v>0</v>
      </c>
      <c r="H29" s="15">
        <v>0</v>
      </c>
      <c r="I29" s="15">
        <v>0</v>
      </c>
      <c r="J29" s="1"/>
    </row>
    <row r="30" spans="1:10" ht="12.75">
      <c r="A30" s="15">
        <v>23</v>
      </c>
      <c r="B30" s="29">
        <v>124450</v>
      </c>
      <c r="C30" s="15">
        <v>5406</v>
      </c>
      <c r="D30" s="15">
        <v>109505</v>
      </c>
      <c r="E30" s="15">
        <v>823</v>
      </c>
      <c r="F30" s="15">
        <v>2767</v>
      </c>
      <c r="G30" s="15">
        <v>10</v>
      </c>
      <c r="H30" s="15">
        <v>0</v>
      </c>
      <c r="I30" s="15">
        <v>38</v>
      </c>
      <c r="J30" s="1"/>
    </row>
    <row r="31" spans="1:10" ht="12.75">
      <c r="A31" s="15">
        <v>24</v>
      </c>
      <c r="B31" s="29">
        <v>260010</v>
      </c>
      <c r="C31" s="15">
        <v>91763</v>
      </c>
      <c r="D31" s="15">
        <v>144489</v>
      </c>
      <c r="E31" s="15">
        <v>150</v>
      </c>
      <c r="F31" s="15">
        <v>74</v>
      </c>
      <c r="G31" s="15">
        <v>6</v>
      </c>
      <c r="H31" s="15">
        <v>23</v>
      </c>
      <c r="I31" s="15">
        <v>28</v>
      </c>
      <c r="J31" s="1"/>
    </row>
    <row r="32" spans="1:10" ht="12.75">
      <c r="A32" s="15"/>
      <c r="B32" s="30">
        <f aca="true" t="shared" si="1" ref="B32:I32">SUM(B16:B31)</f>
        <v>4905279</v>
      </c>
      <c r="C32" s="26">
        <f t="shared" si="1"/>
        <v>1098026</v>
      </c>
      <c r="D32" s="20">
        <f t="shared" si="1"/>
        <v>3478446</v>
      </c>
      <c r="E32" s="20">
        <f t="shared" si="1"/>
        <v>119800</v>
      </c>
      <c r="F32" s="20">
        <f t="shared" si="1"/>
        <v>25714</v>
      </c>
      <c r="G32" s="20">
        <f t="shared" si="1"/>
        <v>339</v>
      </c>
      <c r="H32" s="20">
        <f t="shared" si="1"/>
        <v>1049</v>
      </c>
      <c r="I32" s="20">
        <f t="shared" si="1"/>
        <v>700</v>
      </c>
      <c r="J32" s="1"/>
    </row>
    <row r="33" spans="1:10" ht="12.75">
      <c r="A33" s="15"/>
      <c r="B33" s="157" t="s">
        <v>95</v>
      </c>
      <c r="C33" s="157"/>
      <c r="D33" s="157"/>
      <c r="E33" s="157"/>
      <c r="F33" s="157"/>
      <c r="G33" s="157"/>
      <c r="H33" s="157"/>
      <c r="I33" s="157"/>
      <c r="J33" s="1"/>
    </row>
    <row r="34" spans="1:10" ht="12.75">
      <c r="A34" s="15">
        <v>25</v>
      </c>
      <c r="B34" s="29">
        <v>4282611</v>
      </c>
      <c r="C34" s="15">
        <v>15487</v>
      </c>
      <c r="D34" s="15">
        <v>55958</v>
      </c>
      <c r="E34" s="15">
        <v>10973</v>
      </c>
      <c r="F34" s="15">
        <v>5950</v>
      </c>
      <c r="G34" s="15">
        <v>56</v>
      </c>
      <c r="H34" s="15">
        <v>194</v>
      </c>
      <c r="I34" s="15">
        <v>170</v>
      </c>
      <c r="J34" s="1"/>
    </row>
    <row r="35" spans="1:10" ht="12.75">
      <c r="A35" s="15">
        <v>26</v>
      </c>
      <c r="B35" s="29">
        <v>484795</v>
      </c>
      <c r="C35" s="15">
        <v>141992</v>
      </c>
      <c r="D35" s="15">
        <v>317395</v>
      </c>
      <c r="E35" s="15">
        <v>20041</v>
      </c>
      <c r="F35" s="15">
        <v>5367</v>
      </c>
      <c r="G35" s="15">
        <v>5</v>
      </c>
      <c r="H35" s="15">
        <v>1</v>
      </c>
      <c r="I35" s="15">
        <v>0</v>
      </c>
      <c r="J35" s="1"/>
    </row>
    <row r="36" spans="1:10" ht="12.75">
      <c r="A36" s="15">
        <v>27</v>
      </c>
      <c r="B36" s="29">
        <v>158991</v>
      </c>
      <c r="C36" s="15">
        <v>38457</v>
      </c>
      <c r="D36" s="15">
        <v>1118537</v>
      </c>
      <c r="E36" s="15">
        <v>1997</v>
      </c>
      <c r="F36" s="15">
        <v>8</v>
      </c>
      <c r="G36" s="15">
        <v>5</v>
      </c>
      <c r="H36" s="15">
        <v>77</v>
      </c>
      <c r="I36" s="15">
        <v>50</v>
      </c>
      <c r="J36" s="1"/>
    </row>
    <row r="37" spans="1:10" ht="12.75">
      <c r="A37" s="15">
        <v>28</v>
      </c>
      <c r="B37" s="29">
        <v>146008</v>
      </c>
      <c r="C37" s="15">
        <v>43563</v>
      </c>
      <c r="D37" s="15">
        <v>102333</v>
      </c>
      <c r="E37" s="15">
        <v>112</v>
      </c>
      <c r="F37" s="15">
        <v>12</v>
      </c>
      <c r="G37" s="15">
        <v>13</v>
      </c>
      <c r="H37" s="15">
        <v>2</v>
      </c>
      <c r="I37" s="15">
        <v>28</v>
      </c>
      <c r="J37" s="1"/>
    </row>
    <row r="38" spans="1:10" ht="12.75">
      <c r="A38" s="15">
        <v>29</v>
      </c>
      <c r="B38" s="29">
        <v>98198</v>
      </c>
      <c r="C38" s="15">
        <v>21042</v>
      </c>
      <c r="D38" s="15">
        <v>64427</v>
      </c>
      <c r="E38" s="15">
        <v>4894</v>
      </c>
      <c r="F38" s="15">
        <v>33</v>
      </c>
      <c r="G38" s="15">
        <v>1</v>
      </c>
      <c r="H38" s="15">
        <v>1</v>
      </c>
      <c r="I38" s="15">
        <v>0</v>
      </c>
      <c r="J38" s="1"/>
    </row>
    <row r="39" spans="1:10" ht="12.75">
      <c r="A39" s="15"/>
      <c r="B39" s="30">
        <f aca="true" t="shared" si="2" ref="B39:I39">SUM(B34:B38)</f>
        <v>5170603</v>
      </c>
      <c r="C39" s="20">
        <f t="shared" si="2"/>
        <v>260541</v>
      </c>
      <c r="D39" s="20">
        <f t="shared" si="2"/>
        <v>1658650</v>
      </c>
      <c r="E39" s="20">
        <f t="shared" si="2"/>
        <v>38017</v>
      </c>
      <c r="F39" s="20">
        <f t="shared" si="2"/>
        <v>11370</v>
      </c>
      <c r="G39" s="20">
        <f t="shared" si="2"/>
        <v>80</v>
      </c>
      <c r="H39" s="20">
        <f t="shared" si="2"/>
        <v>275</v>
      </c>
      <c r="I39" s="20">
        <f t="shared" si="2"/>
        <v>248</v>
      </c>
      <c r="J39" s="1"/>
    </row>
    <row r="40" spans="1:9" ht="12.75">
      <c r="A40" s="15"/>
      <c r="B40" s="6">
        <f aca="true" t="shared" si="3" ref="B40:I40">SUM(B14+B32+B39)</f>
        <v>31968580</v>
      </c>
      <c r="C40" s="4">
        <f t="shared" si="3"/>
        <v>2663984</v>
      </c>
      <c r="D40" s="4">
        <f t="shared" si="3"/>
        <v>9297122</v>
      </c>
      <c r="E40" s="4">
        <f t="shared" si="3"/>
        <v>298757</v>
      </c>
      <c r="F40" s="4">
        <f t="shared" si="3"/>
        <v>189093</v>
      </c>
      <c r="G40" s="4">
        <f t="shared" si="3"/>
        <v>540</v>
      </c>
      <c r="H40" s="4">
        <f t="shared" si="3"/>
        <v>1601</v>
      </c>
      <c r="I40" s="4">
        <f t="shared" si="3"/>
        <v>1206</v>
      </c>
    </row>
    <row r="41" ht="12.75">
      <c r="A41" s="5"/>
    </row>
    <row r="42" ht="12.75">
      <c r="A42" s="5"/>
    </row>
    <row r="43" ht="12.75">
      <c r="A43" s="5"/>
    </row>
    <row r="44" ht="12.75">
      <c r="A44" s="5"/>
    </row>
    <row r="45" ht="12.75">
      <c r="A45" s="5"/>
    </row>
    <row r="46" ht="12.75">
      <c r="A46" s="5"/>
    </row>
    <row r="47" ht="12.75">
      <c r="A47" s="5"/>
    </row>
    <row r="48" ht="12.75">
      <c r="A48" s="5"/>
    </row>
    <row r="49" ht="12.75">
      <c r="A49" s="5"/>
    </row>
    <row r="50" ht="12.75">
      <c r="A50" s="5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56" ht="12.75">
      <c r="A56" s="5"/>
    </row>
    <row r="57" ht="12.75">
      <c r="A57" s="5"/>
    </row>
    <row r="58" ht="12.75">
      <c r="A58" s="5"/>
    </row>
    <row r="59" ht="12.75">
      <c r="A59" s="5"/>
    </row>
    <row r="60" ht="12.75">
      <c r="A60" s="5"/>
    </row>
    <row r="61" ht="12.75">
      <c r="A61" s="5"/>
    </row>
    <row r="62" ht="12.75">
      <c r="A62" s="5"/>
    </row>
    <row r="63" ht="12.75">
      <c r="A63" s="5"/>
    </row>
    <row r="64" ht="12.75">
      <c r="A64" s="5"/>
    </row>
    <row r="65" ht="12.75">
      <c r="A65" s="5"/>
    </row>
    <row r="66" ht="12.75">
      <c r="A66" s="5"/>
    </row>
    <row r="67" ht="12.75">
      <c r="A67" s="5"/>
    </row>
    <row r="68" ht="12.75">
      <c r="A68" s="5"/>
    </row>
    <row r="69" ht="12.75">
      <c r="A69" s="5"/>
    </row>
    <row r="70" ht="12.75">
      <c r="A70" s="5"/>
    </row>
    <row r="71" ht="12.75">
      <c r="A71" s="5"/>
    </row>
    <row r="72" ht="12.75">
      <c r="A72" s="5"/>
    </row>
    <row r="73" ht="12.75">
      <c r="A73" s="5"/>
    </row>
    <row r="74" ht="12.75">
      <c r="A74" s="5"/>
    </row>
    <row r="75" ht="12.75">
      <c r="A75" s="5"/>
    </row>
    <row r="76" ht="12.75">
      <c r="A76" s="5"/>
    </row>
    <row r="77" ht="12.75">
      <c r="A77" s="5"/>
    </row>
    <row r="78" ht="12.75">
      <c r="A78" s="5"/>
    </row>
    <row r="79" ht="12.75">
      <c r="A79" s="5"/>
    </row>
    <row r="80" ht="12.75">
      <c r="A80" s="5"/>
    </row>
    <row r="81" ht="12.75">
      <c r="A81" s="5"/>
    </row>
    <row r="82" ht="12.75">
      <c r="A82" s="5"/>
    </row>
    <row r="83" ht="12.75">
      <c r="A83" s="5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</sheetData>
  <sheetProtection/>
  <mergeCells count="11">
    <mergeCell ref="C2:F2"/>
    <mergeCell ref="A1:A3"/>
    <mergeCell ref="B15:I15"/>
    <mergeCell ref="B33:I33"/>
    <mergeCell ref="G1:I1"/>
    <mergeCell ref="A5:I5"/>
    <mergeCell ref="B1:F1"/>
    <mergeCell ref="G2:G3"/>
    <mergeCell ref="H2:H3"/>
    <mergeCell ref="I2:I3"/>
    <mergeCell ref="B2:B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9"/>
  <sheetViews>
    <sheetView zoomScale="115" zoomScaleNormal="115" zoomScalePageLayoutView="0" workbookViewId="0" topLeftCell="A10">
      <selection activeCell="T15" sqref="T15"/>
    </sheetView>
  </sheetViews>
  <sheetFormatPr defaultColWidth="4.57421875" defaultRowHeight="12.75"/>
  <cols>
    <col min="1" max="1" width="4.57421875" style="1" customWidth="1"/>
    <col min="2" max="3" width="7.00390625" style="1" bestFit="1" customWidth="1"/>
    <col min="4" max="16384" width="4.57421875" style="1" customWidth="1"/>
  </cols>
  <sheetData>
    <row r="1" spans="1:21" ht="26.25" customHeight="1">
      <c r="A1" s="180" t="s">
        <v>0</v>
      </c>
      <c r="B1" s="175" t="s">
        <v>36</v>
      </c>
      <c r="C1" s="175"/>
      <c r="D1" s="175"/>
      <c r="E1" s="175"/>
      <c r="F1" s="175"/>
      <c r="G1" s="175"/>
      <c r="H1" s="175"/>
      <c r="I1" s="175"/>
      <c r="J1" s="175"/>
      <c r="K1" s="175" t="s">
        <v>37</v>
      </c>
      <c r="L1" s="175"/>
      <c r="M1" s="175"/>
      <c r="N1" s="175"/>
      <c r="O1" s="175"/>
      <c r="P1" s="175"/>
      <c r="Q1" s="175" t="s">
        <v>38</v>
      </c>
      <c r="R1" s="175"/>
      <c r="S1" s="175"/>
      <c r="T1" s="175"/>
      <c r="U1" s="175"/>
    </row>
    <row r="2" spans="1:21" ht="12.75" customHeight="1">
      <c r="A2" s="160"/>
      <c r="B2" s="165" t="s">
        <v>86</v>
      </c>
      <c r="C2" s="165"/>
      <c r="D2" s="177" t="s">
        <v>40</v>
      </c>
      <c r="E2" s="177" t="s">
        <v>88</v>
      </c>
      <c r="F2" s="177" t="s">
        <v>89</v>
      </c>
      <c r="G2" s="179" t="s">
        <v>256</v>
      </c>
      <c r="H2" s="178" t="s">
        <v>23</v>
      </c>
      <c r="I2" s="178"/>
      <c r="J2" s="178"/>
      <c r="K2" s="176" t="s">
        <v>2</v>
      </c>
      <c r="L2" s="181" t="s">
        <v>138</v>
      </c>
      <c r="M2" s="181"/>
      <c r="N2" s="176" t="s">
        <v>55</v>
      </c>
      <c r="O2" s="181" t="s">
        <v>42</v>
      </c>
      <c r="P2" s="181"/>
      <c r="Q2" s="176" t="s">
        <v>87</v>
      </c>
      <c r="R2" s="176" t="s">
        <v>78</v>
      </c>
      <c r="S2" s="176" t="s">
        <v>43</v>
      </c>
      <c r="T2" s="176" t="s">
        <v>44</v>
      </c>
      <c r="U2" s="176" t="s">
        <v>45</v>
      </c>
    </row>
    <row r="3" spans="1:21" ht="54.75" customHeight="1">
      <c r="A3" s="160"/>
      <c r="B3" s="165"/>
      <c r="C3" s="165"/>
      <c r="D3" s="177"/>
      <c r="E3" s="177"/>
      <c r="F3" s="177"/>
      <c r="G3" s="177"/>
      <c r="H3" s="177" t="s">
        <v>41</v>
      </c>
      <c r="I3" s="178" t="s">
        <v>137</v>
      </c>
      <c r="J3" s="178"/>
      <c r="K3" s="176"/>
      <c r="L3" s="181"/>
      <c r="M3" s="181"/>
      <c r="N3" s="176"/>
      <c r="O3" s="181"/>
      <c r="P3" s="181"/>
      <c r="Q3" s="176"/>
      <c r="R3" s="176"/>
      <c r="S3" s="176"/>
      <c r="T3" s="176"/>
      <c r="U3" s="176"/>
    </row>
    <row r="4" spans="1:21" ht="125.25">
      <c r="A4" s="160"/>
      <c r="B4" s="23" t="s">
        <v>2</v>
      </c>
      <c r="C4" s="24" t="s">
        <v>39</v>
      </c>
      <c r="D4" s="177"/>
      <c r="E4" s="177"/>
      <c r="F4" s="177"/>
      <c r="G4" s="177"/>
      <c r="H4" s="177"/>
      <c r="I4" s="31" t="s">
        <v>51</v>
      </c>
      <c r="J4" s="58" t="s">
        <v>214</v>
      </c>
      <c r="K4" s="176"/>
      <c r="L4" s="24" t="s">
        <v>2</v>
      </c>
      <c r="M4" s="24" t="s">
        <v>48</v>
      </c>
      <c r="N4" s="176"/>
      <c r="O4" s="41" t="s">
        <v>2</v>
      </c>
      <c r="P4" s="41" t="s">
        <v>50</v>
      </c>
      <c r="Q4" s="176"/>
      <c r="R4" s="176"/>
      <c r="S4" s="176"/>
      <c r="T4" s="176"/>
      <c r="U4" s="176"/>
    </row>
    <row r="5" spans="1:27" ht="12.75" customHeight="1">
      <c r="A5" s="15"/>
      <c r="B5" s="13">
        <v>29</v>
      </c>
      <c r="C5" s="13">
        <v>30</v>
      </c>
      <c r="D5" s="13">
        <v>31</v>
      </c>
      <c r="E5" s="13">
        <v>32</v>
      </c>
      <c r="F5" s="13">
        <v>33</v>
      </c>
      <c r="G5" s="13">
        <v>34</v>
      </c>
      <c r="H5" s="13">
        <v>35</v>
      </c>
      <c r="I5" s="13">
        <v>36</v>
      </c>
      <c r="J5" s="13">
        <v>37</v>
      </c>
      <c r="K5" s="13">
        <v>38</v>
      </c>
      <c r="L5" s="13">
        <v>39</v>
      </c>
      <c r="M5" s="13">
        <v>40</v>
      </c>
      <c r="N5" s="13">
        <v>41</v>
      </c>
      <c r="O5" s="13">
        <v>42</v>
      </c>
      <c r="P5" s="13">
        <v>43</v>
      </c>
      <c r="Q5" s="13">
        <v>44</v>
      </c>
      <c r="R5" s="13">
        <v>45</v>
      </c>
      <c r="S5" s="13">
        <v>46</v>
      </c>
      <c r="T5" s="13">
        <v>47</v>
      </c>
      <c r="U5" s="13">
        <v>48</v>
      </c>
      <c r="V5" s="62"/>
      <c r="W5" s="62"/>
      <c r="X5" s="62"/>
      <c r="Y5" s="62"/>
      <c r="Z5" s="62"/>
      <c r="AA5" s="62"/>
    </row>
    <row r="6" spans="1:27" ht="12.75">
      <c r="A6" s="157" t="s">
        <v>93</v>
      </c>
      <c r="B6" s="157"/>
      <c r="C6" s="157"/>
      <c r="D6" s="157"/>
      <c r="E6" s="157"/>
      <c r="F6" s="157"/>
      <c r="G6" s="157"/>
      <c r="H6" s="157"/>
      <c r="I6" s="157"/>
      <c r="J6" s="157"/>
      <c r="K6" s="157"/>
      <c r="L6" s="157"/>
      <c r="M6" s="157"/>
      <c r="N6" s="157"/>
      <c r="O6" s="157"/>
      <c r="P6" s="157"/>
      <c r="Q6" s="157"/>
      <c r="R6" s="157"/>
      <c r="S6" s="157"/>
      <c r="T6" s="157"/>
      <c r="U6" s="157"/>
      <c r="V6" s="62"/>
      <c r="W6" s="62"/>
      <c r="X6" s="62"/>
      <c r="Y6" s="62"/>
      <c r="Z6" s="62"/>
      <c r="AA6" s="62"/>
    </row>
    <row r="7" spans="1:21" ht="12.75">
      <c r="A7" s="15">
        <v>1</v>
      </c>
      <c r="B7" s="76">
        <v>41658</v>
      </c>
      <c r="C7" s="76">
        <v>12025</v>
      </c>
      <c r="D7" s="86">
        <v>31</v>
      </c>
      <c r="E7" s="76">
        <v>31</v>
      </c>
      <c r="F7" s="76">
        <v>30</v>
      </c>
      <c r="G7" s="76">
        <v>4</v>
      </c>
      <c r="H7" s="76">
        <v>505</v>
      </c>
      <c r="I7" s="76">
        <v>2</v>
      </c>
      <c r="J7" s="76">
        <v>2</v>
      </c>
      <c r="K7" s="3">
        <v>117.5</v>
      </c>
      <c r="L7" s="76">
        <v>86</v>
      </c>
      <c r="M7" s="76">
        <v>14</v>
      </c>
      <c r="N7" s="76">
        <v>9</v>
      </c>
      <c r="O7" s="76">
        <v>11</v>
      </c>
      <c r="P7" s="76">
        <v>8</v>
      </c>
      <c r="Q7" s="44">
        <f>SUM(3!B6/1!D9)</f>
        <v>6.58408460890388</v>
      </c>
      <c r="R7" s="16">
        <f>SUM(1!D9/2!I7)</f>
        <v>78.15883880103847</v>
      </c>
      <c r="S7" s="16">
        <f>SUM(3!B6/2!I7)</f>
        <v>514.6044075997168</v>
      </c>
      <c r="T7" s="16">
        <f>SUM(2!L7/2!I17)</f>
        <v>12.017222272141852</v>
      </c>
      <c r="U7" s="76">
        <v>1230</v>
      </c>
    </row>
    <row r="8" spans="1:21" ht="12.75">
      <c r="A8" s="15">
        <v>2</v>
      </c>
      <c r="B8" s="76">
        <v>7595</v>
      </c>
      <c r="C8" s="76">
        <v>2470</v>
      </c>
      <c r="D8" s="86">
        <v>9</v>
      </c>
      <c r="E8" s="76">
        <v>0</v>
      </c>
      <c r="F8" s="76">
        <v>1</v>
      </c>
      <c r="G8" s="76">
        <v>3</v>
      </c>
      <c r="H8" s="76">
        <v>308</v>
      </c>
      <c r="I8" s="76">
        <v>6</v>
      </c>
      <c r="J8" s="76">
        <v>0</v>
      </c>
      <c r="K8" s="3">
        <v>46</v>
      </c>
      <c r="L8" s="76">
        <v>27</v>
      </c>
      <c r="M8" s="76">
        <v>7</v>
      </c>
      <c r="N8" s="76">
        <v>0</v>
      </c>
      <c r="O8" s="76">
        <v>19</v>
      </c>
      <c r="P8" s="76">
        <v>13</v>
      </c>
      <c r="Q8" s="44">
        <f>SUM(3!B7/1!D10)</f>
        <v>0.6200504228348447</v>
      </c>
      <c r="R8" s="16">
        <f>SUM(1!D10/2!I8)</f>
        <v>65.60297632816717</v>
      </c>
      <c r="S8" s="16">
        <f>SUM(3!B7/2!I8)</f>
        <v>40.677153211504354</v>
      </c>
      <c r="T8" s="16">
        <f>SUM(2!L8/2!I18)</f>
        <v>13.46803206569557</v>
      </c>
      <c r="U8" s="76">
        <v>225</v>
      </c>
    </row>
    <row r="9" spans="1:21" ht="12.75">
      <c r="A9" s="15">
        <v>3</v>
      </c>
      <c r="B9" s="76">
        <v>1153</v>
      </c>
      <c r="C9" s="76">
        <v>959</v>
      </c>
      <c r="D9" s="86">
        <v>29</v>
      </c>
      <c r="E9" s="76">
        <v>3</v>
      </c>
      <c r="F9" s="76">
        <v>12</v>
      </c>
      <c r="G9" s="76">
        <v>0</v>
      </c>
      <c r="H9" s="76">
        <v>963</v>
      </c>
      <c r="I9" s="76">
        <v>10</v>
      </c>
      <c r="J9" s="76">
        <v>6</v>
      </c>
      <c r="K9" s="3">
        <v>125.7</v>
      </c>
      <c r="L9" s="76">
        <v>42</v>
      </c>
      <c r="M9" s="76">
        <v>21</v>
      </c>
      <c r="N9" s="76">
        <v>1</v>
      </c>
      <c r="O9" s="76">
        <v>9</v>
      </c>
      <c r="P9" s="76">
        <v>6</v>
      </c>
      <c r="Q9" s="44">
        <f>SUM(3!B8/1!D11)</f>
        <v>0.5865065233612538</v>
      </c>
      <c r="R9" s="16">
        <f>SUM(1!D11/2!I9)</f>
        <v>93.28004143646409</v>
      </c>
      <c r="S9" s="16">
        <f>SUM(3!B8/2!I9)</f>
        <v>54.70935280189424</v>
      </c>
      <c r="T9" s="16">
        <f>SUM(2!L9/2!I19)</f>
        <v>27.29800509710871</v>
      </c>
      <c r="U9" s="76">
        <v>924</v>
      </c>
    </row>
    <row r="10" spans="1:21" ht="12.75">
      <c r="A10" s="15">
        <v>4</v>
      </c>
      <c r="B10" s="76">
        <v>6718</v>
      </c>
      <c r="C10" s="76">
        <v>2509</v>
      </c>
      <c r="D10" s="76">
        <v>15</v>
      </c>
      <c r="E10" s="76">
        <v>8</v>
      </c>
      <c r="F10" s="86">
        <v>14</v>
      </c>
      <c r="G10" s="76">
        <f>F9:G11/3</f>
        <v>0</v>
      </c>
      <c r="H10" s="76">
        <v>4</v>
      </c>
      <c r="I10" s="76">
        <v>4</v>
      </c>
      <c r="J10" s="76">
        <v>0</v>
      </c>
      <c r="K10" s="3">
        <v>72</v>
      </c>
      <c r="L10" s="76">
        <v>45</v>
      </c>
      <c r="M10" s="76">
        <v>31</v>
      </c>
      <c r="N10" s="76">
        <v>2</v>
      </c>
      <c r="O10" s="76">
        <v>12</v>
      </c>
      <c r="P10" s="76">
        <v>5</v>
      </c>
      <c r="Q10" s="44">
        <f>SUM(3!B9/1!D12)</f>
        <v>0.8270538659482237</v>
      </c>
      <c r="R10" s="16">
        <f>SUM(1!D12/2!I10)</f>
        <v>65.136396872715</v>
      </c>
      <c r="S10" s="16">
        <f>SUM(3!B9/2!I10)</f>
        <v>53.87130884751674</v>
      </c>
      <c r="T10" s="16">
        <f>SUM(2!L10/2!I20)</f>
        <v>212.33186036235085</v>
      </c>
      <c r="U10" s="76">
        <v>412</v>
      </c>
    </row>
    <row r="11" spans="1:21" ht="12.75">
      <c r="A11" s="15">
        <v>5</v>
      </c>
      <c r="B11" s="76">
        <v>28949</v>
      </c>
      <c r="C11" s="76">
        <v>10997</v>
      </c>
      <c r="D11" s="76">
        <v>2</v>
      </c>
      <c r="E11" s="76">
        <v>10</v>
      </c>
      <c r="F11" s="76">
        <v>9</v>
      </c>
      <c r="G11" s="76">
        <v>0</v>
      </c>
      <c r="H11" s="76">
        <v>284</v>
      </c>
      <c r="I11" s="76">
        <v>10</v>
      </c>
      <c r="J11" s="76">
        <v>2</v>
      </c>
      <c r="K11" s="3">
        <v>47</v>
      </c>
      <c r="L11" s="76">
        <v>29</v>
      </c>
      <c r="M11" s="76">
        <v>10</v>
      </c>
      <c r="N11" s="76">
        <v>0</v>
      </c>
      <c r="O11" s="76">
        <v>8</v>
      </c>
      <c r="P11" s="76">
        <v>6</v>
      </c>
      <c r="Q11" s="44">
        <f>SUM(3!B10/1!D13)</f>
        <v>1.0201529701502472</v>
      </c>
      <c r="R11" s="16">
        <f>SUM(1!D13/2!I11)</f>
        <v>67.14514982224479</v>
      </c>
      <c r="S11" s="16">
        <f>SUM(3!B10/2!I11)</f>
        <v>68.49832402234637</v>
      </c>
      <c r="T11" s="16">
        <f>SUM(2!L11/2!I21)</f>
        <v>66.38533960995292</v>
      </c>
      <c r="U11" s="76">
        <v>511</v>
      </c>
    </row>
    <row r="12" spans="1:21" ht="12.75">
      <c r="A12" s="15">
        <v>6</v>
      </c>
      <c r="B12" s="76">
        <v>22252</v>
      </c>
      <c r="C12" s="76">
        <v>10911</v>
      </c>
      <c r="D12" s="76">
        <v>24</v>
      </c>
      <c r="E12" s="76">
        <v>0</v>
      </c>
      <c r="F12" s="86">
        <v>13</v>
      </c>
      <c r="G12" s="76">
        <v>1</v>
      </c>
      <c r="H12" s="76">
        <v>398</v>
      </c>
      <c r="I12" s="76">
        <v>8</v>
      </c>
      <c r="J12" s="76">
        <v>0</v>
      </c>
      <c r="K12" s="3">
        <v>33.5</v>
      </c>
      <c r="L12" s="76">
        <v>21</v>
      </c>
      <c r="M12" s="76">
        <v>4</v>
      </c>
      <c r="N12" s="76">
        <v>1</v>
      </c>
      <c r="O12" s="76">
        <v>6</v>
      </c>
      <c r="P12" s="76">
        <v>2</v>
      </c>
      <c r="Q12" s="44">
        <f>SUM(3!B11/1!D14)</f>
        <v>1.7011341512407676</v>
      </c>
      <c r="R12" s="16">
        <f>SUM(1!D14/2!I12)</f>
        <v>49.537506378635825</v>
      </c>
      <c r="S12" s="16">
        <f>SUM(3!B11/2!I12)</f>
        <v>84.26994386800476</v>
      </c>
      <c r="T12" s="16">
        <f>SUM(2!L12/2!I22)</f>
        <v>21.817767017413168</v>
      </c>
      <c r="U12" s="76">
        <v>398</v>
      </c>
    </row>
    <row r="13" spans="1:21" ht="12.75">
      <c r="A13" s="15">
        <v>7</v>
      </c>
      <c r="B13" s="76">
        <v>2312</v>
      </c>
      <c r="C13" s="76">
        <v>1150</v>
      </c>
      <c r="D13" s="76">
        <v>62</v>
      </c>
      <c r="E13" s="76">
        <v>9</v>
      </c>
      <c r="F13" s="76">
        <v>8</v>
      </c>
      <c r="G13" s="76">
        <v>0</v>
      </c>
      <c r="H13" s="76">
        <v>0</v>
      </c>
      <c r="I13" s="76">
        <v>0</v>
      </c>
      <c r="J13" s="76">
        <v>0</v>
      </c>
      <c r="K13" s="3">
        <v>7</v>
      </c>
      <c r="L13" s="76">
        <v>5</v>
      </c>
      <c r="M13" s="76">
        <v>2</v>
      </c>
      <c r="N13" s="76">
        <v>0</v>
      </c>
      <c r="O13" s="76">
        <v>2</v>
      </c>
      <c r="P13" s="76">
        <v>1</v>
      </c>
      <c r="Q13" s="44">
        <f>SUM(3!B12/1!D15)</f>
        <v>1.2219236566891682</v>
      </c>
      <c r="R13" s="16">
        <f>SUM(1!D15/2!I13)</f>
        <v>103.69611650485437</v>
      </c>
      <c r="S13" s="16">
        <f>SUM(3!B12/2!I13)</f>
        <v>126.70873786407768</v>
      </c>
      <c r="T13" s="16">
        <f>SUM(2!L13/2!I23)</f>
        <v>16.784545454545455</v>
      </c>
      <c r="U13" s="76">
        <v>72</v>
      </c>
    </row>
    <row r="14" spans="1:21" ht="12.75">
      <c r="A14" s="15">
        <v>8</v>
      </c>
      <c r="B14" s="76">
        <v>3481</v>
      </c>
      <c r="C14" s="76">
        <v>905</v>
      </c>
      <c r="D14" s="76">
        <v>23</v>
      </c>
      <c r="E14" s="76">
        <v>0</v>
      </c>
      <c r="F14" s="76">
        <v>2</v>
      </c>
      <c r="G14" s="76">
        <v>0</v>
      </c>
      <c r="H14" s="76">
        <v>0</v>
      </c>
      <c r="I14" s="76">
        <v>0</v>
      </c>
      <c r="J14" s="76">
        <v>0</v>
      </c>
      <c r="K14" s="3">
        <v>16</v>
      </c>
      <c r="L14" s="76">
        <v>14</v>
      </c>
      <c r="M14" s="76">
        <v>7</v>
      </c>
      <c r="N14" s="76">
        <v>1</v>
      </c>
      <c r="O14" s="76">
        <v>1</v>
      </c>
      <c r="P14" s="76">
        <v>1</v>
      </c>
      <c r="Q14" s="44">
        <f>SUM(3!B13/1!D16)</f>
        <v>0.255775201954915</v>
      </c>
      <c r="R14" s="16">
        <f>SUM(1!D16/2!I14)</f>
        <v>103.95044642857142</v>
      </c>
      <c r="S14" s="16">
        <f>SUM(3!B13/2!I14)</f>
        <v>26.587946428571428</v>
      </c>
      <c r="T14" s="16">
        <f>SUM(2!L14/2!I24)</f>
        <v>9.962531223980017</v>
      </c>
      <c r="U14" s="76">
        <v>157</v>
      </c>
    </row>
    <row r="15" spans="1:21" ht="12.75">
      <c r="A15" s="15"/>
      <c r="B15" s="42">
        <f aca="true" t="shared" si="0" ref="B15:H15">SUM(B7:B14)</f>
        <v>114118</v>
      </c>
      <c r="C15" s="57">
        <f t="shared" si="0"/>
        <v>41926</v>
      </c>
      <c r="D15" s="56">
        <f t="shared" si="0"/>
        <v>195</v>
      </c>
      <c r="E15" s="21">
        <f t="shared" si="0"/>
        <v>61</v>
      </c>
      <c r="F15" s="20">
        <f t="shared" si="0"/>
        <v>89</v>
      </c>
      <c r="G15" s="21">
        <f t="shared" si="0"/>
        <v>10</v>
      </c>
      <c r="H15" s="20">
        <f t="shared" si="0"/>
        <v>2462</v>
      </c>
      <c r="I15" s="20"/>
      <c r="J15" s="20"/>
      <c r="K15" s="20">
        <f aca="true" t="shared" si="1" ref="K15:P15">SUM(K7:K14)</f>
        <v>464.7</v>
      </c>
      <c r="L15" s="20">
        <f t="shared" si="1"/>
        <v>269</v>
      </c>
      <c r="M15" s="20">
        <f t="shared" si="1"/>
        <v>96</v>
      </c>
      <c r="N15" s="20">
        <f t="shared" si="1"/>
        <v>14</v>
      </c>
      <c r="O15" s="20">
        <f t="shared" si="1"/>
        <v>68</v>
      </c>
      <c r="P15" s="20">
        <f t="shared" si="1"/>
        <v>42</v>
      </c>
      <c r="Q15" s="43">
        <f>SUM(Q7:Q14)/8</f>
        <v>1.6020851751354126</v>
      </c>
      <c r="R15" s="52">
        <f>SUM(R7:R14)/8</f>
        <v>78.3134340715864</v>
      </c>
      <c r="S15" s="52">
        <f>SUM(S7:S14)/8</f>
        <v>121.24089683045402</v>
      </c>
      <c r="T15" s="52">
        <f>SUM(T7:T14)/8</f>
        <v>47.50816288789857</v>
      </c>
      <c r="U15" s="52">
        <f>SUM(U7:U14)</f>
        <v>3929</v>
      </c>
    </row>
    <row r="16" spans="1:21" ht="12.75">
      <c r="A16" s="126" t="s">
        <v>94</v>
      </c>
      <c r="B16" s="145"/>
      <c r="C16" s="145"/>
      <c r="D16" s="145"/>
      <c r="E16" s="145"/>
      <c r="F16" s="145"/>
      <c r="G16" s="145"/>
      <c r="H16" s="145"/>
      <c r="I16" s="145"/>
      <c r="J16" s="145"/>
      <c r="K16" s="145"/>
      <c r="L16" s="145"/>
      <c r="M16" s="145"/>
      <c r="N16" s="145"/>
      <c r="O16" s="145"/>
      <c r="P16" s="145"/>
      <c r="Q16" s="145"/>
      <c r="R16" s="145"/>
      <c r="S16" s="145"/>
      <c r="T16" s="145"/>
      <c r="U16" s="127"/>
    </row>
    <row r="17" spans="1:21" ht="12.75">
      <c r="A17" s="15">
        <v>9</v>
      </c>
      <c r="B17" s="14">
        <v>45876</v>
      </c>
      <c r="C17" s="14">
        <v>3600</v>
      </c>
      <c r="D17" s="14">
        <v>6</v>
      </c>
      <c r="E17" s="14">
        <v>0</v>
      </c>
      <c r="F17" s="14">
        <v>0</v>
      </c>
      <c r="G17" s="14">
        <v>1887</v>
      </c>
      <c r="H17" s="14">
        <v>88</v>
      </c>
      <c r="I17" s="14">
        <v>2</v>
      </c>
      <c r="J17" s="87">
        <v>0</v>
      </c>
      <c r="K17" s="14">
        <v>164</v>
      </c>
      <c r="L17" s="14">
        <v>152</v>
      </c>
      <c r="M17" s="14">
        <v>46</v>
      </c>
      <c r="N17" s="14">
        <v>9</v>
      </c>
      <c r="O17" s="14">
        <v>9</v>
      </c>
      <c r="P17" s="14">
        <v>6</v>
      </c>
      <c r="Q17" s="44">
        <f>SUM(3!B16/1!D19)</f>
        <v>0.1193252525745345</v>
      </c>
      <c r="R17" s="16">
        <f>SUM(1!D19-1!I19)/2!I17</f>
        <v>177.72237697307335</v>
      </c>
      <c r="S17" s="16">
        <f>SUM(3!B16/2!I17)</f>
        <v>21.683200047922845</v>
      </c>
      <c r="T17" s="16">
        <f>SUM(2!L17/2!I17)</f>
        <v>12.459729834965705</v>
      </c>
      <c r="U17" s="14">
        <v>763</v>
      </c>
    </row>
    <row r="18" spans="1:21" ht="12.75">
      <c r="A18" s="15">
        <v>10</v>
      </c>
      <c r="B18" s="14">
        <v>5847</v>
      </c>
      <c r="C18" s="14">
        <v>8</v>
      </c>
      <c r="D18" s="14">
        <v>0</v>
      </c>
      <c r="E18" s="14">
        <v>4</v>
      </c>
      <c r="F18" s="14">
        <v>0</v>
      </c>
      <c r="G18" s="14">
        <v>2</v>
      </c>
      <c r="H18" s="14">
        <v>50</v>
      </c>
      <c r="I18" s="14">
        <v>2</v>
      </c>
      <c r="J18" s="14">
        <v>8</v>
      </c>
      <c r="K18" s="14">
        <v>107</v>
      </c>
      <c r="L18" s="14">
        <v>84</v>
      </c>
      <c r="M18" s="14">
        <v>23</v>
      </c>
      <c r="N18" s="14">
        <v>8</v>
      </c>
      <c r="O18" s="14">
        <v>15</v>
      </c>
      <c r="P18" s="14">
        <v>1</v>
      </c>
      <c r="Q18" s="44">
        <f>SUM(3!B17/1!D20)</f>
        <v>0.42669095633190235</v>
      </c>
      <c r="R18" s="16">
        <f>SUM(1!D20/2!I18)</f>
        <v>112.80198455371982</v>
      </c>
      <c r="S18" s="16">
        <f>SUM(3!B17/2!I18)</f>
        <v>48.13158666536318</v>
      </c>
      <c r="T18" s="16">
        <f>SUM(2!L18/2!I18)</f>
        <v>17.018134715025905</v>
      </c>
      <c r="U18" s="14">
        <v>690</v>
      </c>
    </row>
    <row r="19" spans="1:21" ht="12.75">
      <c r="A19" s="15">
        <v>11</v>
      </c>
      <c r="B19" s="14">
        <v>2073</v>
      </c>
      <c r="C19" s="14">
        <v>1598</v>
      </c>
      <c r="D19" s="14">
        <v>0</v>
      </c>
      <c r="E19" s="14">
        <v>8</v>
      </c>
      <c r="F19" s="14">
        <v>0</v>
      </c>
      <c r="G19" s="14">
        <v>6</v>
      </c>
      <c r="H19" s="14">
        <v>70</v>
      </c>
      <c r="I19" s="14">
        <v>2</v>
      </c>
      <c r="J19" s="14">
        <v>2</v>
      </c>
      <c r="K19" s="14">
        <v>32</v>
      </c>
      <c r="L19" s="14">
        <v>25</v>
      </c>
      <c r="M19" s="14">
        <v>9</v>
      </c>
      <c r="N19" s="14">
        <v>1</v>
      </c>
      <c r="O19" s="14">
        <v>6</v>
      </c>
      <c r="P19" s="14">
        <v>0</v>
      </c>
      <c r="Q19" s="44">
        <f>SUM(3!B18/1!D21)</f>
        <v>0.2753756703937799</v>
      </c>
      <c r="R19" s="16">
        <f>SUM(1!D21/2!I19)</f>
        <v>133.64513577643027</v>
      </c>
      <c r="S19" s="16">
        <f>SUM(3!B18/2!I19)</f>
        <v>36.80261885930222</v>
      </c>
      <c r="T19" s="16">
        <f>SUM(2!L19/2!I19)</f>
        <v>20.832762105633183</v>
      </c>
      <c r="U19" s="14">
        <v>554</v>
      </c>
    </row>
    <row r="20" spans="1:21" ht="12.75">
      <c r="A20" s="15">
        <v>12</v>
      </c>
      <c r="B20" s="14">
        <v>1493</v>
      </c>
      <c r="C20" s="14">
        <v>860</v>
      </c>
      <c r="D20" s="14">
        <v>7</v>
      </c>
      <c r="E20" s="14">
        <v>12</v>
      </c>
      <c r="F20" s="14">
        <v>7</v>
      </c>
      <c r="G20" s="14">
        <v>6</v>
      </c>
      <c r="H20" s="14">
        <v>0</v>
      </c>
      <c r="I20" s="14">
        <v>0</v>
      </c>
      <c r="J20" s="14">
        <v>0</v>
      </c>
      <c r="K20" s="14">
        <v>9</v>
      </c>
      <c r="L20" s="14">
        <v>8</v>
      </c>
      <c r="M20" s="14">
        <v>1</v>
      </c>
      <c r="N20" s="14">
        <v>0</v>
      </c>
      <c r="O20" s="14">
        <v>1</v>
      </c>
      <c r="P20" s="14">
        <v>0</v>
      </c>
      <c r="Q20" s="44">
        <f>SUM(3!B19/1!D22)</f>
        <v>0.3874708946135138</v>
      </c>
      <c r="R20" s="16">
        <f>SUM(1!D22/2!I20)</f>
        <v>238.74414494034468</v>
      </c>
      <c r="S20" s="16">
        <f>SUM(3!B19/2!I20)</f>
        <v>92.50640742377375</v>
      </c>
      <c r="T20" s="16">
        <f>SUM(2!L20/2!I20)</f>
        <v>31.586831639416705</v>
      </c>
      <c r="U20" s="14">
        <v>290</v>
      </c>
    </row>
    <row r="21" spans="1:21" ht="12.75">
      <c r="A21" s="15">
        <v>13</v>
      </c>
      <c r="B21" s="14">
        <v>1526</v>
      </c>
      <c r="C21" s="14">
        <v>608</v>
      </c>
      <c r="D21" s="14">
        <v>0</v>
      </c>
      <c r="E21" s="14">
        <v>5</v>
      </c>
      <c r="F21" s="14">
        <v>0</v>
      </c>
      <c r="G21" s="14">
        <v>1</v>
      </c>
      <c r="H21" s="14">
        <v>10</v>
      </c>
      <c r="I21" s="14">
        <v>2</v>
      </c>
      <c r="J21" s="14">
        <v>2</v>
      </c>
      <c r="K21" s="14">
        <v>13</v>
      </c>
      <c r="L21" s="14">
        <v>9</v>
      </c>
      <c r="M21" s="14">
        <v>4</v>
      </c>
      <c r="N21" s="14">
        <v>5</v>
      </c>
      <c r="O21" s="14">
        <v>4</v>
      </c>
      <c r="P21" s="14">
        <v>2</v>
      </c>
      <c r="Q21" s="44">
        <f>SUM(3!B20/1!D23)</f>
        <v>0.38170080376162613</v>
      </c>
      <c r="R21" s="16">
        <f>SUM(1!D23/2!I21)</f>
        <v>74.31432414256894</v>
      </c>
      <c r="S21" s="16">
        <f>SUM(3!B20/2!I21)</f>
        <v>28.36583725622058</v>
      </c>
      <c r="T21" s="16">
        <f>SUM(2!L21/2!I21)</f>
        <v>20.609280430396772</v>
      </c>
      <c r="U21" s="14">
        <v>170</v>
      </c>
    </row>
    <row r="22" spans="1:21" ht="12.75">
      <c r="A22" s="15">
        <v>14</v>
      </c>
      <c r="B22" s="14">
        <v>10774</v>
      </c>
      <c r="C22" s="14">
        <v>1212</v>
      </c>
      <c r="D22" s="14">
        <v>2399</v>
      </c>
      <c r="E22" s="14">
        <v>0</v>
      </c>
      <c r="F22" s="14">
        <v>0</v>
      </c>
      <c r="G22" s="14">
        <v>4</v>
      </c>
      <c r="H22" s="14">
        <v>104</v>
      </c>
      <c r="I22" s="14">
        <v>6</v>
      </c>
      <c r="J22" s="14">
        <v>0</v>
      </c>
      <c r="K22" s="14">
        <v>26</v>
      </c>
      <c r="L22" s="14">
        <v>23</v>
      </c>
      <c r="M22" s="14">
        <v>7</v>
      </c>
      <c r="N22" s="14">
        <v>2</v>
      </c>
      <c r="O22" s="14">
        <v>1</v>
      </c>
      <c r="P22" s="14">
        <v>0</v>
      </c>
      <c r="Q22" s="44">
        <f>SUM(3!B21/1!D24)</f>
        <v>0.6753007225852435</v>
      </c>
      <c r="R22" s="16">
        <f>SUM(1!D24/2!I22)</f>
        <v>70.02719061365117</v>
      </c>
      <c r="S22" s="16">
        <f>SUM(3!B21/2!I22)</f>
        <v>47.28941242201322</v>
      </c>
      <c r="T22" s="16">
        <f>SUM(2!L22/2!I22)</f>
        <v>23.98277307011826</v>
      </c>
      <c r="U22" s="14">
        <v>245</v>
      </c>
    </row>
    <row r="23" spans="1:21" ht="12.75">
      <c r="A23" s="15">
        <v>15</v>
      </c>
      <c r="B23" s="14">
        <v>4391</v>
      </c>
      <c r="C23" s="14">
        <v>59</v>
      </c>
      <c r="D23" s="14">
        <v>2</v>
      </c>
      <c r="E23" s="15">
        <v>2</v>
      </c>
      <c r="F23" s="15">
        <v>0</v>
      </c>
      <c r="G23" s="15">
        <v>0</v>
      </c>
      <c r="H23" s="14">
        <v>0</v>
      </c>
      <c r="I23" s="14">
        <v>0</v>
      </c>
      <c r="J23" s="14">
        <v>0</v>
      </c>
      <c r="K23" s="14">
        <v>18</v>
      </c>
      <c r="L23" s="14">
        <v>11</v>
      </c>
      <c r="M23" s="14">
        <v>6</v>
      </c>
      <c r="N23" s="14">
        <v>7</v>
      </c>
      <c r="O23" s="15">
        <v>2</v>
      </c>
      <c r="P23" s="14">
        <v>0</v>
      </c>
      <c r="Q23" s="44">
        <f>SUM(3!B22/1!D25)</f>
        <v>0.3774239684494396</v>
      </c>
      <c r="R23" s="16">
        <f>SUM(1!D25/2!I23)</f>
        <v>93.31054545454545</v>
      </c>
      <c r="S23" s="16">
        <f>SUM(3!B22/2!I23)</f>
        <v>35.217636363636366</v>
      </c>
      <c r="T23" s="16">
        <f>SUM(2!L23/2!I23)</f>
        <v>21.373272727272727</v>
      </c>
      <c r="U23" s="14">
        <v>270</v>
      </c>
    </row>
    <row r="24" spans="1:21" ht="12.75">
      <c r="A24" s="15">
        <v>16</v>
      </c>
      <c r="B24" s="14">
        <v>12403</v>
      </c>
      <c r="C24" s="14">
        <v>1835</v>
      </c>
      <c r="D24" s="14">
        <v>31</v>
      </c>
      <c r="E24" s="14">
        <v>3</v>
      </c>
      <c r="F24" s="14">
        <v>2</v>
      </c>
      <c r="G24" s="14">
        <v>0</v>
      </c>
      <c r="H24" s="14">
        <v>20</v>
      </c>
      <c r="I24" s="14">
        <v>1</v>
      </c>
      <c r="J24" s="14">
        <v>1</v>
      </c>
      <c r="K24" s="14">
        <v>11</v>
      </c>
      <c r="L24" s="14">
        <v>6</v>
      </c>
      <c r="M24" s="14">
        <v>1</v>
      </c>
      <c r="N24" s="14">
        <v>0</v>
      </c>
      <c r="O24" s="14">
        <v>5</v>
      </c>
      <c r="P24" s="14">
        <v>4</v>
      </c>
      <c r="Q24" s="44">
        <f>SUM(3!B23/1!D26)</f>
        <v>0.4516964136442623</v>
      </c>
      <c r="R24" s="16">
        <f>SUM(1!D26/2!I24)</f>
        <v>82.17610324729392</v>
      </c>
      <c r="S24" s="16">
        <f>SUM(3!B23/2!I24)</f>
        <v>37.118651124063284</v>
      </c>
      <c r="T24" s="16">
        <f>SUM(2!L24/2!I24)</f>
        <v>21.035595337218986</v>
      </c>
      <c r="U24" s="14">
        <v>120</v>
      </c>
    </row>
    <row r="25" spans="1:21" ht="12.75">
      <c r="A25" s="15">
        <v>17</v>
      </c>
      <c r="B25" s="14">
        <v>1906</v>
      </c>
      <c r="C25" s="14">
        <v>129</v>
      </c>
      <c r="D25" s="14">
        <v>4</v>
      </c>
      <c r="E25" s="14">
        <v>12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10</v>
      </c>
      <c r="L25" s="14">
        <v>10</v>
      </c>
      <c r="M25" s="14">
        <v>4</v>
      </c>
      <c r="N25" s="14">
        <v>0</v>
      </c>
      <c r="O25" s="14">
        <v>0</v>
      </c>
      <c r="P25" s="14">
        <v>0</v>
      </c>
      <c r="Q25" s="44">
        <f>SUM(3!B24/1!D27)</f>
        <v>0.48802251403629854</v>
      </c>
      <c r="R25" s="16">
        <f>SUM(1!D27/2!I25)</f>
        <v>360.41008403361343</v>
      </c>
      <c r="S25" s="16">
        <f>SUM(3!B24/2!I25)</f>
        <v>175.88823529411764</v>
      </c>
      <c r="T25" s="16">
        <f>SUM(2!L25/2!I25)</f>
        <v>92.3563025210084</v>
      </c>
      <c r="U25" s="14">
        <v>46</v>
      </c>
    </row>
    <row r="26" spans="1:21" ht="12.75">
      <c r="A26" s="15">
        <v>18</v>
      </c>
      <c r="B26" s="14">
        <v>988</v>
      </c>
      <c r="C26" s="14">
        <v>177</v>
      </c>
      <c r="D26" s="14">
        <v>0</v>
      </c>
      <c r="E26" s="14">
        <v>4</v>
      </c>
      <c r="F26" s="14">
        <v>4</v>
      </c>
      <c r="G26" s="14">
        <v>0</v>
      </c>
      <c r="H26" s="14">
        <v>0</v>
      </c>
      <c r="I26" s="14">
        <v>0</v>
      </c>
      <c r="J26" s="14">
        <v>0</v>
      </c>
      <c r="K26" s="14">
        <v>9</v>
      </c>
      <c r="L26" s="14">
        <v>9</v>
      </c>
      <c r="M26" s="14">
        <v>9</v>
      </c>
      <c r="N26" s="14">
        <v>0</v>
      </c>
      <c r="O26" s="14">
        <v>0</v>
      </c>
      <c r="P26" s="14">
        <v>0</v>
      </c>
      <c r="Q26" s="44">
        <f>SUM(3!B25/1!D28)</f>
        <v>1.0611316160698758</v>
      </c>
      <c r="R26" s="16">
        <f>SUM(1!D28/2!I26)</f>
        <v>123.9497005988024</v>
      </c>
      <c r="S26" s="16">
        <v>120</v>
      </c>
      <c r="T26" s="16">
        <f>SUM(2!L26/2!I26)</f>
        <v>51.56287425149701</v>
      </c>
      <c r="U26" s="14">
        <v>185</v>
      </c>
    </row>
    <row r="27" spans="1:21" ht="12.75">
      <c r="A27" s="15">
        <v>19</v>
      </c>
      <c r="B27" s="14">
        <v>7819</v>
      </c>
      <c r="C27" s="14">
        <v>0</v>
      </c>
      <c r="D27" s="14">
        <v>0</v>
      </c>
      <c r="E27" s="14">
        <v>131</v>
      </c>
      <c r="F27" s="14">
        <v>1</v>
      </c>
      <c r="G27" s="14">
        <v>0</v>
      </c>
      <c r="H27" s="14">
        <v>0</v>
      </c>
      <c r="I27" s="14">
        <v>0</v>
      </c>
      <c r="J27" s="14">
        <v>0</v>
      </c>
      <c r="K27" s="14">
        <v>27</v>
      </c>
      <c r="L27" s="14">
        <v>22</v>
      </c>
      <c r="M27" s="14">
        <v>7</v>
      </c>
      <c r="N27" s="14">
        <v>2</v>
      </c>
      <c r="O27" s="14">
        <v>3</v>
      </c>
      <c r="P27" s="14">
        <v>0</v>
      </c>
      <c r="Q27" s="44">
        <f>SUM(3!B26/1!D29)</f>
        <v>0.2733364755757227</v>
      </c>
      <c r="R27" s="16">
        <f>SUM(1!D29/2!I27)</f>
        <v>86.7971801687276</v>
      </c>
      <c r="S27" s="16">
        <f>SUM(3!B26/2!I27)</f>
        <v>23.72483531723102</v>
      </c>
      <c r="T27" s="16">
        <f>SUM(2!L27/2!I27)</f>
        <v>11.121114064486305</v>
      </c>
      <c r="U27" s="14">
        <v>367</v>
      </c>
    </row>
    <row r="28" spans="1:21" ht="12.75">
      <c r="A28" s="15">
        <v>20</v>
      </c>
      <c r="B28" s="14">
        <v>5153</v>
      </c>
      <c r="C28" s="14">
        <v>752</v>
      </c>
      <c r="D28" s="14">
        <v>35</v>
      </c>
      <c r="E28" s="14">
        <v>2</v>
      </c>
      <c r="F28" s="14">
        <v>1</v>
      </c>
      <c r="G28" s="14">
        <v>6</v>
      </c>
      <c r="H28" s="14">
        <v>50</v>
      </c>
      <c r="I28" s="14">
        <v>2</v>
      </c>
      <c r="J28" s="14">
        <v>2</v>
      </c>
      <c r="K28" s="14">
        <v>9</v>
      </c>
      <c r="L28" s="14">
        <v>5</v>
      </c>
      <c r="M28" s="14">
        <v>3</v>
      </c>
      <c r="N28" s="14">
        <v>0</v>
      </c>
      <c r="O28" s="14">
        <v>4</v>
      </c>
      <c r="P28" s="14">
        <v>3</v>
      </c>
      <c r="Q28" s="44">
        <f>SUM(3!B27/1!D30)</f>
        <v>0.6720365703436663</v>
      </c>
      <c r="R28" s="16">
        <f>SUM(1!D30/2!I28)</f>
        <v>32.51405474921918</v>
      </c>
      <c r="S28" s="16">
        <f>SUM(3!B27/2!I28)</f>
        <v>21.850633841631453</v>
      </c>
      <c r="T28" s="16">
        <f>SUM(2!L28/2!I28)</f>
        <v>19.07514238471431</v>
      </c>
      <c r="U28" s="14">
        <v>140</v>
      </c>
    </row>
    <row r="29" spans="1:21" ht="12.75">
      <c r="A29" s="15">
        <v>21</v>
      </c>
      <c r="B29" s="14">
        <v>4</v>
      </c>
      <c r="C29" s="14">
        <v>7</v>
      </c>
      <c r="D29" s="14">
        <v>0</v>
      </c>
      <c r="E29" s="14">
        <v>4</v>
      </c>
      <c r="F29" s="14">
        <v>0</v>
      </c>
      <c r="G29" s="14">
        <v>0</v>
      </c>
      <c r="H29" s="14">
        <v>20</v>
      </c>
      <c r="I29" s="14">
        <v>20</v>
      </c>
      <c r="J29" s="14">
        <v>0</v>
      </c>
      <c r="K29" s="14">
        <v>5</v>
      </c>
      <c r="L29" s="14">
        <v>5</v>
      </c>
      <c r="M29" s="14">
        <v>3</v>
      </c>
      <c r="N29" s="14">
        <v>0</v>
      </c>
      <c r="O29" s="14">
        <v>0</v>
      </c>
      <c r="P29" s="14">
        <v>0</v>
      </c>
      <c r="Q29" s="44">
        <f>SUM(3!B28/1!D31)</f>
        <v>1.1128100577641862</v>
      </c>
      <c r="R29" s="16">
        <f>SUM(1!D31/2!I29)</f>
        <v>8.895717884130983</v>
      </c>
      <c r="S29" s="16">
        <f>SUM(3!B28/2!I29)</f>
        <v>9.899244332493703</v>
      </c>
      <c r="T29" s="16">
        <f>SUM(2!L29/2!I29)</f>
        <v>9.363727959697734</v>
      </c>
      <c r="U29" s="14">
        <v>88</v>
      </c>
    </row>
    <row r="30" spans="1:21" ht="12.75">
      <c r="A30" s="15">
        <v>22</v>
      </c>
      <c r="B30" s="14">
        <v>30300</v>
      </c>
      <c r="C30" s="14">
        <v>20200</v>
      </c>
      <c r="D30" s="14">
        <v>6</v>
      </c>
      <c r="E30" s="14">
        <v>8</v>
      </c>
      <c r="F30" s="14">
        <v>10</v>
      </c>
      <c r="G30" s="14">
        <v>0</v>
      </c>
      <c r="H30" s="14">
        <v>0</v>
      </c>
      <c r="I30" s="14">
        <v>0</v>
      </c>
      <c r="J30" s="14">
        <v>0</v>
      </c>
      <c r="K30" s="14">
        <v>10</v>
      </c>
      <c r="L30" s="14">
        <v>9</v>
      </c>
      <c r="M30" s="14">
        <v>8</v>
      </c>
      <c r="N30" s="14">
        <v>0</v>
      </c>
      <c r="O30" s="14">
        <v>1</v>
      </c>
      <c r="P30" s="14">
        <v>1</v>
      </c>
      <c r="Q30" s="44">
        <f>SUM(3!B29/1!D32)</f>
        <v>2.875393628378924</v>
      </c>
      <c r="R30" s="16">
        <f>SUM(1!D32/2!I30)</f>
        <v>24.094898400345873</v>
      </c>
      <c r="S30" s="16">
        <f>SUM(3!B29/2!I30)</f>
        <v>69.28231733679205</v>
      </c>
      <c r="T30" s="16">
        <f>SUM(2!L30/2!I30)</f>
        <v>27.923259835711196</v>
      </c>
      <c r="U30" s="14">
        <v>150</v>
      </c>
    </row>
    <row r="31" spans="1:21" ht="12.75">
      <c r="A31" s="15">
        <v>23</v>
      </c>
      <c r="B31" s="14">
        <v>5919</v>
      </c>
      <c r="C31" s="81">
        <v>2308</v>
      </c>
      <c r="D31" s="14">
        <v>0</v>
      </c>
      <c r="E31" s="14">
        <v>4</v>
      </c>
      <c r="F31" s="14">
        <v>0</v>
      </c>
      <c r="G31" s="14">
        <v>0</v>
      </c>
      <c r="H31" s="14">
        <v>0</v>
      </c>
      <c r="I31" s="14">
        <v>0</v>
      </c>
      <c r="J31" s="14">
        <v>0</v>
      </c>
      <c r="K31" s="14">
        <v>35</v>
      </c>
      <c r="L31" s="14">
        <v>22</v>
      </c>
      <c r="M31" s="14">
        <v>15</v>
      </c>
      <c r="N31" s="14">
        <v>0</v>
      </c>
      <c r="O31" s="14">
        <v>4</v>
      </c>
      <c r="P31" s="14">
        <v>4</v>
      </c>
      <c r="Q31" s="44">
        <f>SUM(3!B30/1!D33)</f>
        <v>0.41019539078156314</v>
      </c>
      <c r="R31" s="16">
        <f>SUM(1!D33/2!I31)</f>
        <v>55.40394448502557</v>
      </c>
      <c r="S31" s="16">
        <f>SUM(3!B30/2!I31)</f>
        <v>22.72644265887509</v>
      </c>
      <c r="T31" s="16">
        <f>SUM(2!L31/2!I31)</f>
        <v>17.796201607012417</v>
      </c>
      <c r="U31" s="14">
        <v>195</v>
      </c>
    </row>
    <row r="32" spans="1:21" ht="12.75">
      <c r="A32" s="15">
        <v>24</v>
      </c>
      <c r="B32" s="14">
        <v>16578</v>
      </c>
      <c r="C32" s="14">
        <v>15140</v>
      </c>
      <c r="D32" s="14">
        <v>53</v>
      </c>
      <c r="E32" s="14">
        <v>8</v>
      </c>
      <c r="F32" s="14">
        <v>0</v>
      </c>
      <c r="G32" s="14">
        <v>1</v>
      </c>
      <c r="H32" s="14">
        <v>15</v>
      </c>
      <c r="I32" s="14">
        <v>0</v>
      </c>
      <c r="J32" s="14">
        <v>1</v>
      </c>
      <c r="K32" s="14">
        <v>13</v>
      </c>
      <c r="L32" s="14">
        <v>10</v>
      </c>
      <c r="M32" s="14">
        <v>5</v>
      </c>
      <c r="N32" s="14">
        <v>0</v>
      </c>
      <c r="O32" s="14">
        <v>3</v>
      </c>
      <c r="P32" s="14">
        <v>1</v>
      </c>
      <c r="Q32" s="44">
        <f>SUM(3!B31/1!D34)</f>
        <v>0.9263442162716792</v>
      </c>
      <c r="R32" s="16">
        <f>SUM(1!D34/2!I32)</f>
        <v>25.264086408640864</v>
      </c>
      <c r="S32" s="16">
        <f>SUM(3!B31/2!I32)</f>
        <v>23.403240324032403</v>
      </c>
      <c r="T32" s="16">
        <f>SUM(2!L32/2!I32)</f>
        <v>1.0882088208820881</v>
      </c>
      <c r="U32" s="14">
        <v>75</v>
      </c>
    </row>
    <row r="33" spans="1:21" ht="12.75">
      <c r="A33" s="15"/>
      <c r="B33" s="20">
        <f aca="true" t="shared" si="2" ref="B33:H33">SUM(B17:B32)</f>
        <v>153050</v>
      </c>
      <c r="C33" s="20">
        <f t="shared" si="2"/>
        <v>48493</v>
      </c>
      <c r="D33" s="20">
        <f t="shared" si="2"/>
        <v>2543</v>
      </c>
      <c r="E33" s="20">
        <f t="shared" si="2"/>
        <v>207</v>
      </c>
      <c r="F33" s="20">
        <f t="shared" si="2"/>
        <v>25</v>
      </c>
      <c r="G33" s="20">
        <f t="shared" si="2"/>
        <v>1913</v>
      </c>
      <c r="H33" s="20">
        <f t="shared" si="2"/>
        <v>427</v>
      </c>
      <c r="I33" s="20"/>
      <c r="J33" s="20"/>
      <c r="K33" s="20">
        <f aca="true" t="shared" si="3" ref="K33:P33">SUM(K17:K32)</f>
        <v>498</v>
      </c>
      <c r="L33" s="20">
        <f t="shared" si="3"/>
        <v>410</v>
      </c>
      <c r="M33" s="20">
        <f t="shared" si="3"/>
        <v>151</v>
      </c>
      <c r="N33" s="20">
        <f t="shared" si="3"/>
        <v>34</v>
      </c>
      <c r="O33" s="20">
        <f t="shared" si="3"/>
        <v>58</v>
      </c>
      <c r="P33" s="20">
        <f t="shared" si="3"/>
        <v>22</v>
      </c>
      <c r="Q33" s="43">
        <f>SUM(Q17:Q32)/16</f>
        <v>0.6821409469735136</v>
      </c>
      <c r="R33" s="42">
        <f>SUM(R17:R32)/16</f>
        <v>106.25446702688336</v>
      </c>
      <c r="S33" s="42">
        <f>SUM(S17:S32)/16</f>
        <v>50.86814370421679</v>
      </c>
      <c r="T33" s="42">
        <f>SUM(T17:T32)/16</f>
        <v>24.9490757065661</v>
      </c>
      <c r="U33" s="20">
        <f>SUM(U17:U32)</f>
        <v>4348</v>
      </c>
    </row>
    <row r="34" spans="1:21" ht="12.75">
      <c r="A34" s="126" t="s">
        <v>95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45"/>
      <c r="R34" s="145"/>
      <c r="S34" s="145"/>
      <c r="T34" s="145"/>
      <c r="U34" s="127"/>
    </row>
    <row r="35" spans="1:21" ht="12.75">
      <c r="A35" s="15">
        <v>25</v>
      </c>
      <c r="B35" s="15">
        <v>35731</v>
      </c>
      <c r="C35" s="14">
        <v>2270</v>
      </c>
      <c r="D35" s="14">
        <v>18</v>
      </c>
      <c r="E35" s="14">
        <v>0</v>
      </c>
      <c r="F35" s="14">
        <v>3</v>
      </c>
      <c r="G35" s="14">
        <v>5</v>
      </c>
      <c r="H35" s="14">
        <v>223</v>
      </c>
      <c r="I35" s="14">
        <v>2</v>
      </c>
      <c r="J35" s="14">
        <v>5</v>
      </c>
      <c r="K35" s="14">
        <v>56</v>
      </c>
      <c r="L35" s="14">
        <v>33</v>
      </c>
      <c r="M35" s="14">
        <v>10</v>
      </c>
      <c r="N35" s="14">
        <v>1</v>
      </c>
      <c r="O35" s="14">
        <v>12</v>
      </c>
      <c r="P35" s="88">
        <v>8</v>
      </c>
      <c r="Q35" s="44">
        <f>SUM(3!B34/1!D37)</f>
        <v>4.195072423733944</v>
      </c>
      <c r="R35" s="16">
        <f>SUM(1!D37/2!I35)</f>
        <v>76.76268892397924</v>
      </c>
      <c r="S35" s="16">
        <f>SUM(3!B34/2!I35)</f>
        <v>322.02503947665235</v>
      </c>
      <c r="T35" s="16">
        <f>SUM(2!L35/2!I35)</f>
        <v>33.70290999323257</v>
      </c>
      <c r="U35" s="14">
        <v>225</v>
      </c>
    </row>
    <row r="36" spans="1:21" ht="12.75">
      <c r="A36" s="15">
        <v>26</v>
      </c>
      <c r="B36" s="15">
        <v>61122</v>
      </c>
      <c r="C36" s="14">
        <v>5601</v>
      </c>
      <c r="D36" s="14">
        <v>15</v>
      </c>
      <c r="E36" s="14">
        <v>7</v>
      </c>
      <c r="F36" s="14">
        <v>3</v>
      </c>
      <c r="G36" s="14">
        <v>1</v>
      </c>
      <c r="H36" s="14">
        <v>247</v>
      </c>
      <c r="I36" s="14">
        <v>8</v>
      </c>
      <c r="J36" s="14">
        <v>4</v>
      </c>
      <c r="K36" s="14">
        <v>40</v>
      </c>
      <c r="L36" s="14">
        <v>34</v>
      </c>
      <c r="M36" s="14">
        <v>15</v>
      </c>
      <c r="N36" s="14">
        <v>1</v>
      </c>
      <c r="O36" s="14">
        <v>5</v>
      </c>
      <c r="P36" s="14">
        <v>4</v>
      </c>
      <c r="Q36" s="44">
        <f>SUM(3!B35/1!D38)</f>
        <v>0.7069641351995357</v>
      </c>
      <c r="R36" s="16">
        <f>SUM(1!D38/2!I36)</f>
        <v>59.73362369337979</v>
      </c>
      <c r="S36" s="16">
        <f>SUM(3!B35/2!I36)</f>
        <v>42.22952961672474</v>
      </c>
      <c r="T36" s="16">
        <f>SUM(2!L36/2!I36)</f>
        <v>33.12648083623694</v>
      </c>
      <c r="U36" s="14">
        <v>349</v>
      </c>
    </row>
    <row r="37" spans="1:21" ht="12.75">
      <c r="A37" s="15">
        <v>27</v>
      </c>
      <c r="B37" s="89">
        <v>6073</v>
      </c>
      <c r="C37" s="14">
        <v>2281</v>
      </c>
      <c r="D37" s="14">
        <v>27</v>
      </c>
      <c r="E37" s="14">
        <v>0</v>
      </c>
      <c r="F37" s="14">
        <v>0</v>
      </c>
      <c r="G37" s="14">
        <v>1</v>
      </c>
      <c r="H37" s="14">
        <v>20</v>
      </c>
      <c r="I37" s="14">
        <v>1</v>
      </c>
      <c r="J37" s="14">
        <v>0</v>
      </c>
      <c r="K37" s="14">
        <v>26</v>
      </c>
      <c r="L37" s="14">
        <v>20</v>
      </c>
      <c r="M37" s="14">
        <v>14</v>
      </c>
      <c r="N37" s="14">
        <v>0</v>
      </c>
      <c r="O37" s="14">
        <v>6</v>
      </c>
      <c r="P37" s="14">
        <v>4</v>
      </c>
      <c r="Q37" s="44">
        <f>SUM(3!B36/1!D39)</f>
        <v>0.3831496199615383</v>
      </c>
      <c r="R37" s="16">
        <f>SUM(1!D39/2!I37)</f>
        <v>96.97546155643842</v>
      </c>
      <c r="S37" s="16">
        <f>SUM(3!B36/2!I37)</f>
        <v>37.15611124094415</v>
      </c>
      <c r="T37" s="16">
        <f>SUM(2!L37/2!I37)</f>
        <v>14.19093246085534</v>
      </c>
      <c r="U37" s="14">
        <v>160</v>
      </c>
    </row>
    <row r="38" spans="1:21" ht="12.75">
      <c r="A38" s="15">
        <v>28</v>
      </c>
      <c r="B38" s="15">
        <v>7399</v>
      </c>
      <c r="C38" s="14">
        <v>3439</v>
      </c>
      <c r="D38" s="14">
        <v>48</v>
      </c>
      <c r="E38" s="14">
        <v>0</v>
      </c>
      <c r="F38" s="14">
        <v>0</v>
      </c>
      <c r="G38" s="14">
        <v>1</v>
      </c>
      <c r="H38" s="14">
        <v>24</v>
      </c>
      <c r="I38" s="14">
        <v>2</v>
      </c>
      <c r="J38" s="14">
        <v>2</v>
      </c>
      <c r="K38" s="14">
        <v>24</v>
      </c>
      <c r="L38" s="14">
        <v>19</v>
      </c>
      <c r="M38" s="14">
        <v>7</v>
      </c>
      <c r="N38" s="14">
        <v>0</v>
      </c>
      <c r="O38" s="14">
        <v>5</v>
      </c>
      <c r="P38" s="14">
        <v>5</v>
      </c>
      <c r="Q38" s="44">
        <f>SUM(3!B37/1!D40)</f>
        <v>0.2300447144608268</v>
      </c>
      <c r="R38" s="16">
        <f>SUM(1!D40/2!I38)</f>
        <v>91.79838009835117</v>
      </c>
      <c r="S38" s="16">
        <f>SUM(3!B37/2!I38)</f>
        <v>21.11773213769164</v>
      </c>
      <c r="T38" s="16">
        <f>SUM(2!L38/2!I38)</f>
        <v>13.427682962105871</v>
      </c>
      <c r="U38" s="14">
        <v>300</v>
      </c>
    </row>
    <row r="39" spans="1:21" ht="12.75">
      <c r="A39" s="15">
        <v>29</v>
      </c>
      <c r="B39" s="15">
        <v>4744</v>
      </c>
      <c r="C39" s="14">
        <v>1725</v>
      </c>
      <c r="D39" s="14">
        <v>27</v>
      </c>
      <c r="E39" s="87">
        <v>0</v>
      </c>
      <c r="F39" s="14">
        <v>0</v>
      </c>
      <c r="G39" s="14">
        <v>0</v>
      </c>
      <c r="H39" s="14">
        <v>106</v>
      </c>
      <c r="I39" s="14">
        <v>8</v>
      </c>
      <c r="J39" s="14">
        <v>0</v>
      </c>
      <c r="K39" s="14">
        <v>18</v>
      </c>
      <c r="L39" s="14">
        <v>18</v>
      </c>
      <c r="M39" s="14">
        <v>2</v>
      </c>
      <c r="N39" s="14">
        <v>0</v>
      </c>
      <c r="O39" s="14">
        <v>0</v>
      </c>
      <c r="P39" s="14">
        <v>0</v>
      </c>
      <c r="Q39" s="44">
        <f>SUM(3!B38/1!D41)</f>
        <v>0.3136564720913519</v>
      </c>
      <c r="R39" s="16">
        <f>SUM(1!D41/2!I39)</f>
        <v>135.76539462272333</v>
      </c>
      <c r="S39" s="16">
        <f>SUM(3!B38/2!I39)</f>
        <v>42.583694709453596</v>
      </c>
      <c r="T39" s="16">
        <f>SUM(2!L39/2!I39)</f>
        <v>31.398959236773635</v>
      </c>
      <c r="U39" s="14">
        <v>318</v>
      </c>
    </row>
    <row r="40" spans="1:21" ht="12.75">
      <c r="A40" s="15"/>
      <c r="B40" s="20">
        <f aca="true" t="shared" si="4" ref="B40:H40">SUM(B35:B39)</f>
        <v>115069</v>
      </c>
      <c r="C40" s="20">
        <f t="shared" si="4"/>
        <v>15316</v>
      </c>
      <c r="D40" s="20">
        <f t="shared" si="4"/>
        <v>135</v>
      </c>
      <c r="E40" s="20">
        <f t="shared" si="4"/>
        <v>7</v>
      </c>
      <c r="F40" s="20">
        <f t="shared" si="4"/>
        <v>6</v>
      </c>
      <c r="G40" s="20">
        <f t="shared" si="4"/>
        <v>8</v>
      </c>
      <c r="H40" s="20">
        <f t="shared" si="4"/>
        <v>620</v>
      </c>
      <c r="I40" s="20"/>
      <c r="J40" s="20"/>
      <c r="K40" s="20">
        <f aca="true" t="shared" si="5" ref="K40:P40">SUM(K35:K39)</f>
        <v>164</v>
      </c>
      <c r="L40" s="20">
        <f t="shared" si="5"/>
        <v>124</v>
      </c>
      <c r="M40" s="20">
        <f t="shared" si="5"/>
        <v>48</v>
      </c>
      <c r="N40" s="20">
        <f t="shared" si="5"/>
        <v>2</v>
      </c>
      <c r="O40" s="20">
        <f t="shared" si="5"/>
        <v>28</v>
      </c>
      <c r="P40" s="20">
        <f t="shared" si="5"/>
        <v>21</v>
      </c>
      <c r="Q40" s="43">
        <f>SUM(Q35:Q39)/5</f>
        <v>1.1657774730894395</v>
      </c>
      <c r="R40" s="42">
        <f>SUM(R35:R39)/5</f>
        <v>92.20710977897438</v>
      </c>
      <c r="S40" s="42">
        <f>SUM(S35:S39)/5</f>
        <v>93.02242143629329</v>
      </c>
      <c r="T40" s="42">
        <f>SUM(T35:T39)/5</f>
        <v>25.16939309784087</v>
      </c>
      <c r="U40" s="42">
        <f>SUM(U35:U39)</f>
        <v>1352</v>
      </c>
    </row>
    <row r="41" spans="1:21" ht="12.75">
      <c r="A41" s="15"/>
      <c r="B41" s="20">
        <f aca="true" t="shared" si="6" ref="B41:H41">SUM(B15+B33+B40)</f>
        <v>382237</v>
      </c>
      <c r="C41" s="20">
        <f t="shared" si="6"/>
        <v>105735</v>
      </c>
      <c r="D41" s="20">
        <f t="shared" si="6"/>
        <v>2873</v>
      </c>
      <c r="E41" s="20">
        <f t="shared" si="6"/>
        <v>275</v>
      </c>
      <c r="F41" s="20">
        <f t="shared" si="6"/>
        <v>120</v>
      </c>
      <c r="G41" s="20">
        <f t="shared" si="6"/>
        <v>88</v>
      </c>
      <c r="H41" s="20">
        <f t="shared" si="6"/>
        <v>3509</v>
      </c>
      <c r="I41" s="20"/>
      <c r="J41" s="20"/>
      <c r="K41" s="20">
        <f aca="true" t="shared" si="7" ref="K41:P41">SUM(K15+K33+K40)</f>
        <v>1126.7</v>
      </c>
      <c r="L41" s="20">
        <f t="shared" si="7"/>
        <v>803</v>
      </c>
      <c r="M41" s="20">
        <f t="shared" si="7"/>
        <v>295</v>
      </c>
      <c r="N41" s="20">
        <f t="shared" si="7"/>
        <v>50</v>
      </c>
      <c r="O41" s="20">
        <f t="shared" si="7"/>
        <v>154</v>
      </c>
      <c r="P41" s="20">
        <f t="shared" si="7"/>
        <v>85</v>
      </c>
      <c r="Q41" s="43">
        <f>SUM(Q15+Q33+Q40)/3</f>
        <v>1.1500011983994551</v>
      </c>
      <c r="R41" s="42">
        <f>SUM(R15+R33+R40)/3</f>
        <v>92.25833695914804</v>
      </c>
      <c r="S41" s="42">
        <f>SUM(S15+S33+S40)/3</f>
        <v>88.37715399032136</v>
      </c>
      <c r="T41" s="42">
        <f>SUM(T15+T33+T40)/3</f>
        <v>32.54221056410184</v>
      </c>
      <c r="U41" s="42">
        <f>SUM(U15+U33+U40)</f>
        <v>9629</v>
      </c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2.7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2.75">
      <c r="A49" s="22"/>
      <c r="B49" s="22"/>
      <c r="C49" s="22"/>
      <c r="D49" s="22"/>
      <c r="E49" s="22"/>
      <c r="F49" s="22"/>
      <c r="G49" s="22"/>
      <c r="H49" s="22"/>
      <c r="I49" s="22"/>
    </row>
  </sheetData>
  <sheetProtection/>
  <mergeCells count="24">
    <mergeCell ref="A34:U34"/>
    <mergeCell ref="S2:S4"/>
    <mergeCell ref="T2:T4"/>
    <mergeCell ref="K2:K4"/>
    <mergeCell ref="A16:U16"/>
    <mergeCell ref="E2:E4"/>
    <mergeCell ref="A6:U6"/>
    <mergeCell ref="N2:N4"/>
    <mergeCell ref="D2:D4"/>
    <mergeCell ref="U2:U4"/>
    <mergeCell ref="A1:A4"/>
    <mergeCell ref="K1:P1"/>
    <mergeCell ref="H3:H4"/>
    <mergeCell ref="L2:M3"/>
    <mergeCell ref="O2:P3"/>
    <mergeCell ref="B2:C3"/>
    <mergeCell ref="I3:J3"/>
    <mergeCell ref="B1:J1"/>
    <mergeCell ref="Q1:U1"/>
    <mergeCell ref="Q2:Q4"/>
    <mergeCell ref="R2:R4"/>
    <mergeCell ref="F2:F4"/>
    <mergeCell ref="H2:J2"/>
    <mergeCell ref="G2:G4"/>
  </mergeCells>
  <printOptions/>
  <pageMargins left="0.23" right="0.3" top="0.3937007874015748" bottom="0.3937007874015748" header="0.5118110236220472" footer="0.5118110236220472"/>
  <pageSetup horizontalDpi="600" verticalDpi="600" orientation="portrait" paperSize="9" r:id="rId1"/>
  <ignoredErrors>
    <ignoredError sqref="R1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Q49"/>
  <sheetViews>
    <sheetView zoomScale="115" zoomScaleNormal="115" zoomScalePageLayoutView="0" workbookViewId="0" topLeftCell="A16">
      <pane xSplit="17" topLeftCell="R1" activePane="topRight" state="frozen"/>
      <selection pane="topLeft" activeCell="A1" sqref="A1"/>
      <selection pane="topRight" activeCell="A10" sqref="A1:IV16384"/>
    </sheetView>
  </sheetViews>
  <sheetFormatPr defaultColWidth="9.140625" defaultRowHeight="12.75"/>
  <cols>
    <col min="1" max="1" width="3.00390625" style="2" bestFit="1" customWidth="1"/>
    <col min="2" max="2" width="9.57421875" style="9" bestFit="1" customWidth="1"/>
    <col min="3" max="3" width="4.7109375" style="2" customWidth="1"/>
    <col min="4" max="4" width="5.28125" style="2" customWidth="1"/>
    <col min="5" max="5" width="5.140625" style="2" customWidth="1"/>
    <col min="6" max="6" width="3.28125" style="2" customWidth="1"/>
    <col min="7" max="7" width="7.421875" style="2" customWidth="1"/>
    <col min="8" max="8" width="21.7109375" style="2" customWidth="1"/>
    <col min="9" max="9" width="2.7109375" style="7" customWidth="1"/>
    <col min="10" max="10" width="3.00390625" style="7" customWidth="1"/>
    <col min="11" max="17" width="3.28125" style="7" bestFit="1" customWidth="1"/>
    <col min="18" max="16384" width="9.140625" style="2" customWidth="1"/>
  </cols>
  <sheetData>
    <row r="1" spans="1:17" ht="15" customHeight="1">
      <c r="A1" s="160" t="s">
        <v>0</v>
      </c>
      <c r="B1" s="183" t="s">
        <v>70</v>
      </c>
      <c r="C1" s="156" t="s">
        <v>71</v>
      </c>
      <c r="D1" s="156" t="s">
        <v>72</v>
      </c>
      <c r="E1" s="156" t="s">
        <v>73</v>
      </c>
      <c r="F1" s="156" t="s">
        <v>74</v>
      </c>
      <c r="G1" s="185" t="s">
        <v>75</v>
      </c>
      <c r="H1" s="181" t="s">
        <v>76</v>
      </c>
      <c r="I1" s="181" t="s">
        <v>90</v>
      </c>
      <c r="J1" s="184"/>
      <c r="K1" s="184"/>
      <c r="L1" s="184"/>
      <c r="M1" s="184"/>
      <c r="N1" s="184"/>
      <c r="O1" s="184"/>
      <c r="P1" s="184"/>
      <c r="Q1" s="184"/>
    </row>
    <row r="2" spans="1:17" ht="79.5" customHeight="1">
      <c r="A2" s="160"/>
      <c r="B2" s="183"/>
      <c r="C2" s="156"/>
      <c r="D2" s="156"/>
      <c r="E2" s="156"/>
      <c r="F2" s="156"/>
      <c r="G2" s="185"/>
      <c r="H2" s="181"/>
      <c r="I2" s="156" t="s">
        <v>77</v>
      </c>
      <c r="J2" s="182" t="s">
        <v>78</v>
      </c>
      <c r="K2" s="182" t="s">
        <v>79</v>
      </c>
      <c r="L2" s="182" t="s">
        <v>80</v>
      </c>
      <c r="M2" s="182" t="s">
        <v>81</v>
      </c>
      <c r="N2" s="182" t="s">
        <v>82</v>
      </c>
      <c r="O2" s="182" t="s">
        <v>83</v>
      </c>
      <c r="P2" s="182" t="s">
        <v>84</v>
      </c>
      <c r="Q2" s="182" t="s">
        <v>85</v>
      </c>
    </row>
    <row r="3" spans="1:17" ht="12.75">
      <c r="A3" s="160"/>
      <c r="B3" s="183"/>
      <c r="C3" s="156"/>
      <c r="D3" s="156"/>
      <c r="E3" s="156"/>
      <c r="F3" s="156"/>
      <c r="G3" s="185"/>
      <c r="H3" s="181"/>
      <c r="I3" s="182"/>
      <c r="J3" s="182"/>
      <c r="K3" s="182"/>
      <c r="L3" s="182"/>
      <c r="M3" s="182"/>
      <c r="N3" s="182"/>
      <c r="O3" s="182"/>
      <c r="P3" s="182"/>
      <c r="Q3" s="182"/>
    </row>
    <row r="4" spans="1:17" ht="21" customHeight="1">
      <c r="A4" s="160"/>
      <c r="B4" s="183"/>
      <c r="C4" s="156"/>
      <c r="D4" s="156"/>
      <c r="E4" s="156"/>
      <c r="F4" s="156"/>
      <c r="G4" s="185"/>
      <c r="H4" s="181"/>
      <c r="I4" s="182"/>
      <c r="J4" s="182"/>
      <c r="K4" s="182"/>
      <c r="L4" s="182"/>
      <c r="M4" s="182"/>
      <c r="N4" s="182"/>
      <c r="O4" s="182"/>
      <c r="P4" s="182"/>
      <c r="Q4" s="182"/>
    </row>
    <row r="5" spans="1:17" ht="12.75">
      <c r="A5" s="15"/>
      <c r="B5" s="55">
        <v>49</v>
      </c>
      <c r="C5" s="13">
        <v>50</v>
      </c>
      <c r="D5" s="13">
        <v>51</v>
      </c>
      <c r="E5" s="13">
        <v>52</v>
      </c>
      <c r="F5" s="13">
        <v>53</v>
      </c>
      <c r="G5" s="13">
        <v>54</v>
      </c>
      <c r="H5" s="13">
        <v>55</v>
      </c>
      <c r="I5" s="17">
        <v>56</v>
      </c>
      <c r="J5" s="17">
        <v>57</v>
      </c>
      <c r="K5" s="17">
        <v>58</v>
      </c>
      <c r="L5" s="17"/>
      <c r="M5" s="17"/>
      <c r="N5" s="17"/>
      <c r="O5" s="17"/>
      <c r="P5" s="17"/>
      <c r="Q5" s="17"/>
    </row>
    <row r="6" spans="1:17" ht="12.75">
      <c r="A6" s="15"/>
      <c r="B6" s="161" t="s">
        <v>93</v>
      </c>
      <c r="C6" s="161"/>
      <c r="D6" s="161"/>
      <c r="E6" s="161"/>
      <c r="F6" s="161"/>
      <c r="G6" s="161"/>
      <c r="H6" s="157"/>
      <c r="I6" s="157"/>
      <c r="J6" s="157"/>
      <c r="K6" s="157"/>
      <c r="L6" s="157"/>
      <c r="M6" s="157"/>
      <c r="N6" s="157"/>
      <c r="O6" s="157"/>
      <c r="P6" s="157"/>
      <c r="Q6" s="157"/>
    </row>
    <row r="7" spans="1:17" ht="12.75">
      <c r="A7" s="18">
        <v>1</v>
      </c>
      <c r="B7" s="76">
        <v>6884.4</v>
      </c>
      <c r="C7" s="3">
        <v>63</v>
      </c>
      <c r="D7" s="76">
        <v>176</v>
      </c>
      <c r="E7" s="76">
        <v>86</v>
      </c>
      <c r="F7" s="14" t="s">
        <v>24</v>
      </c>
      <c r="G7" s="90" t="s">
        <v>24</v>
      </c>
      <c r="H7" s="76" t="s">
        <v>243</v>
      </c>
      <c r="I7" s="14" t="s">
        <v>24</v>
      </c>
      <c r="J7" s="14" t="s">
        <v>24</v>
      </c>
      <c r="K7" s="14" t="s">
        <v>24</v>
      </c>
      <c r="L7" s="17">
        <v>0</v>
      </c>
      <c r="M7" s="17">
        <v>0</v>
      </c>
      <c r="N7" s="17">
        <v>0</v>
      </c>
      <c r="O7" s="17">
        <v>0</v>
      </c>
      <c r="P7" s="17">
        <v>0</v>
      </c>
      <c r="Q7" s="17">
        <v>0</v>
      </c>
    </row>
    <row r="8" spans="1:17" ht="12.75">
      <c r="A8" s="18">
        <v>2</v>
      </c>
      <c r="B8" s="76">
        <v>1493</v>
      </c>
      <c r="C8" s="3">
        <v>31</v>
      </c>
      <c r="D8" s="76">
        <v>58</v>
      </c>
      <c r="E8" s="76">
        <v>30</v>
      </c>
      <c r="F8" s="91" t="s">
        <v>24</v>
      </c>
      <c r="G8" s="90" t="s">
        <v>24</v>
      </c>
      <c r="H8" s="76" t="s">
        <v>244</v>
      </c>
      <c r="I8" s="91" t="s">
        <v>24</v>
      </c>
      <c r="J8" s="92" t="s">
        <v>24</v>
      </c>
      <c r="K8" s="91" t="s">
        <v>24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</row>
    <row r="9" spans="1:17" ht="12.75">
      <c r="A9" s="18">
        <v>3</v>
      </c>
      <c r="B9" s="76">
        <v>4939.2</v>
      </c>
      <c r="C9" s="3">
        <v>10</v>
      </c>
      <c r="D9" s="76">
        <v>93</v>
      </c>
      <c r="E9" s="76">
        <v>48</v>
      </c>
      <c r="F9" s="14" t="s">
        <v>24</v>
      </c>
      <c r="G9" s="90" t="s">
        <v>24</v>
      </c>
      <c r="H9" s="76" t="s">
        <v>243</v>
      </c>
      <c r="I9" s="14" t="s">
        <v>24</v>
      </c>
      <c r="J9" s="14" t="s">
        <v>24</v>
      </c>
      <c r="K9" s="14" t="s">
        <v>24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</row>
    <row r="10" spans="1:17" ht="12.75">
      <c r="A10" s="18">
        <v>4</v>
      </c>
      <c r="B10" s="76">
        <v>3463</v>
      </c>
      <c r="C10" s="3">
        <v>21</v>
      </c>
      <c r="D10" s="76">
        <v>64</v>
      </c>
      <c r="E10" s="76">
        <v>26</v>
      </c>
      <c r="F10" s="14" t="s">
        <v>24</v>
      </c>
      <c r="G10" s="90" t="s">
        <v>24</v>
      </c>
      <c r="H10" s="76" t="s">
        <v>244</v>
      </c>
      <c r="I10" s="14" t="s">
        <v>24</v>
      </c>
      <c r="J10" s="14" t="s">
        <v>24</v>
      </c>
      <c r="K10" s="14"/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</row>
    <row r="11" spans="1:17" ht="12.75">
      <c r="A11" s="18">
        <v>5</v>
      </c>
      <c r="B11" s="76">
        <v>2131.9</v>
      </c>
      <c r="C11" s="3">
        <v>5</v>
      </c>
      <c r="D11" s="76">
        <v>67</v>
      </c>
      <c r="E11" s="76">
        <v>22</v>
      </c>
      <c r="F11" s="93" t="s">
        <v>24</v>
      </c>
      <c r="G11" s="90" t="s">
        <v>24</v>
      </c>
      <c r="H11" s="76" t="s">
        <v>245</v>
      </c>
      <c r="I11" s="93" t="s">
        <v>24</v>
      </c>
      <c r="J11" s="93" t="s">
        <v>24</v>
      </c>
      <c r="K11" s="93" t="s">
        <v>24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17" ht="12.75">
      <c r="A12" s="18">
        <v>6</v>
      </c>
      <c r="B12" s="76">
        <v>2228</v>
      </c>
      <c r="C12" s="3">
        <v>9</v>
      </c>
      <c r="D12" s="76">
        <v>63</v>
      </c>
      <c r="E12" s="76">
        <v>22</v>
      </c>
      <c r="F12" s="14" t="s">
        <v>24</v>
      </c>
      <c r="G12" s="90" t="s">
        <v>24</v>
      </c>
      <c r="H12" s="76" t="s">
        <v>244</v>
      </c>
      <c r="I12" s="14" t="s">
        <v>24</v>
      </c>
      <c r="J12" s="14" t="s">
        <v>24</v>
      </c>
      <c r="K12" s="14" t="s">
        <v>24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7" ht="12.75">
      <c r="A13" s="18">
        <v>7</v>
      </c>
      <c r="B13" s="76">
        <v>426.7</v>
      </c>
      <c r="C13" s="3">
        <v>5</v>
      </c>
      <c r="D13" s="76">
        <v>14</v>
      </c>
      <c r="E13" s="76">
        <v>4</v>
      </c>
      <c r="F13" s="14" t="s">
        <v>24</v>
      </c>
      <c r="G13" s="90" t="s">
        <v>24</v>
      </c>
      <c r="H13" s="76" t="s">
        <v>243</v>
      </c>
      <c r="I13" s="93" t="s">
        <v>24</v>
      </c>
      <c r="J13" s="93" t="s">
        <v>24</v>
      </c>
      <c r="K13" s="93" t="s">
        <v>24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</row>
    <row r="14" spans="1:17" ht="12.75">
      <c r="A14" s="18">
        <v>8</v>
      </c>
      <c r="B14" s="76">
        <v>1222.8</v>
      </c>
      <c r="C14" s="3">
        <v>1</v>
      </c>
      <c r="D14" s="76">
        <v>29</v>
      </c>
      <c r="E14" s="76">
        <v>18</v>
      </c>
      <c r="F14" s="14" t="s">
        <v>24</v>
      </c>
      <c r="G14" s="90" t="s">
        <v>24</v>
      </c>
      <c r="H14" s="76" t="s">
        <v>243</v>
      </c>
      <c r="I14" s="14" t="s">
        <v>24</v>
      </c>
      <c r="J14" s="14" t="s">
        <v>24</v>
      </c>
      <c r="K14" s="93"/>
      <c r="L14" s="17">
        <v>0</v>
      </c>
      <c r="M14" s="17">
        <v>0</v>
      </c>
      <c r="N14" s="17">
        <v>0</v>
      </c>
      <c r="O14" s="17">
        <v>0</v>
      </c>
      <c r="P14" s="17">
        <v>0</v>
      </c>
      <c r="Q14" s="17">
        <v>0</v>
      </c>
    </row>
    <row r="15" spans="1:17" ht="12.75">
      <c r="A15" s="15"/>
      <c r="B15" s="33">
        <f>SUM(B7:B14)</f>
        <v>22789</v>
      </c>
      <c r="C15" s="26">
        <f>SUM(C7:C14)</f>
        <v>145</v>
      </c>
      <c r="D15" s="26">
        <f>SUM(D7:D14)</f>
        <v>564</v>
      </c>
      <c r="E15" s="26">
        <f>SUM(E7:E14)</f>
        <v>256</v>
      </c>
      <c r="F15" s="34"/>
      <c r="G15" s="34"/>
      <c r="H15" s="35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12.75">
      <c r="A16" s="18"/>
      <c r="B16" s="157" t="s">
        <v>94</v>
      </c>
      <c r="C16" s="157"/>
      <c r="D16" s="157"/>
      <c r="E16" s="157"/>
      <c r="F16" s="157"/>
      <c r="G16" s="157"/>
      <c r="H16" s="157"/>
      <c r="I16" s="157"/>
      <c r="J16" s="157"/>
      <c r="K16" s="157"/>
      <c r="L16" s="157"/>
      <c r="M16" s="157"/>
      <c r="N16" s="157"/>
      <c r="O16" s="157"/>
      <c r="P16" s="157"/>
      <c r="Q16" s="17"/>
    </row>
    <row r="17" spans="1:17" ht="12.75">
      <c r="A17" s="15">
        <v>9</v>
      </c>
      <c r="B17" s="94">
        <v>13881.4</v>
      </c>
      <c r="C17" s="14">
        <v>9</v>
      </c>
      <c r="D17" s="14">
        <v>186</v>
      </c>
      <c r="E17" s="14">
        <v>30</v>
      </c>
      <c r="F17" s="14" t="s">
        <v>24</v>
      </c>
      <c r="G17" s="14" t="s">
        <v>24</v>
      </c>
      <c r="H17" s="13" t="s">
        <v>174</v>
      </c>
      <c r="I17" s="17" t="s">
        <v>24</v>
      </c>
      <c r="J17" s="17" t="s">
        <v>24</v>
      </c>
      <c r="K17" s="17" t="s">
        <v>24</v>
      </c>
      <c r="L17" s="17" t="s">
        <v>24</v>
      </c>
      <c r="M17" s="17" t="s">
        <v>24</v>
      </c>
      <c r="N17" s="17" t="s">
        <v>24</v>
      </c>
      <c r="O17" s="17" t="s">
        <v>24</v>
      </c>
      <c r="P17" s="17" t="s">
        <v>24</v>
      </c>
      <c r="Q17" s="17" t="s">
        <v>24</v>
      </c>
    </row>
    <row r="18" spans="1:17" ht="12.75">
      <c r="A18" s="15">
        <v>10</v>
      </c>
      <c r="B18" s="94">
        <v>3570</v>
      </c>
      <c r="C18" s="14">
        <v>10</v>
      </c>
      <c r="D18" s="14">
        <v>124</v>
      </c>
      <c r="E18" s="14">
        <v>55</v>
      </c>
      <c r="F18" s="14" t="s">
        <v>24</v>
      </c>
      <c r="G18" s="14" t="s">
        <v>5</v>
      </c>
      <c r="H18" s="95" t="s">
        <v>52</v>
      </c>
      <c r="I18" s="17" t="s">
        <v>24</v>
      </c>
      <c r="J18" s="17" t="s">
        <v>24</v>
      </c>
      <c r="K18" s="17" t="s">
        <v>24</v>
      </c>
      <c r="L18" s="17" t="s">
        <v>24</v>
      </c>
      <c r="M18" s="17" t="s">
        <v>24</v>
      </c>
      <c r="N18" s="17" t="s">
        <v>24</v>
      </c>
      <c r="O18" s="17" t="s">
        <v>24</v>
      </c>
      <c r="P18" s="17" t="s">
        <v>24</v>
      </c>
      <c r="Q18" s="17" t="s">
        <v>24</v>
      </c>
    </row>
    <row r="19" spans="1:17" ht="12.75">
      <c r="A19" s="15">
        <v>11</v>
      </c>
      <c r="B19" s="94">
        <v>1438.5</v>
      </c>
      <c r="C19" s="14">
        <v>14</v>
      </c>
      <c r="D19" s="14">
        <v>97</v>
      </c>
      <c r="E19" s="14">
        <v>71</v>
      </c>
      <c r="F19" s="14" t="s">
        <v>24</v>
      </c>
      <c r="G19" s="14" t="s">
        <v>5</v>
      </c>
      <c r="H19" s="72" t="s">
        <v>129</v>
      </c>
      <c r="I19" s="17" t="s">
        <v>24</v>
      </c>
      <c r="J19" s="17" t="s">
        <v>24</v>
      </c>
      <c r="K19" s="17" t="s">
        <v>24</v>
      </c>
      <c r="L19" s="17" t="s">
        <v>24</v>
      </c>
      <c r="M19" s="17" t="s">
        <v>24</v>
      </c>
      <c r="N19" s="17" t="s">
        <v>24</v>
      </c>
      <c r="O19" s="17" t="s">
        <v>24</v>
      </c>
      <c r="P19" s="17" t="s">
        <v>24</v>
      </c>
      <c r="Q19" s="17" t="s">
        <v>24</v>
      </c>
    </row>
    <row r="20" spans="1:17" ht="12.75">
      <c r="A20" s="15">
        <v>12</v>
      </c>
      <c r="B20" s="94">
        <v>878</v>
      </c>
      <c r="C20" s="14">
        <v>3</v>
      </c>
      <c r="D20" s="14">
        <v>13</v>
      </c>
      <c r="E20" s="14">
        <v>1</v>
      </c>
      <c r="F20" s="81" t="s">
        <v>5</v>
      </c>
      <c r="G20" s="81" t="s">
        <v>24</v>
      </c>
      <c r="H20" s="13" t="s">
        <v>47</v>
      </c>
      <c r="I20" s="17" t="s">
        <v>24</v>
      </c>
      <c r="J20" s="17" t="s">
        <v>24</v>
      </c>
      <c r="K20" s="17" t="s">
        <v>24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ht="12.75">
      <c r="A21" s="15">
        <v>13</v>
      </c>
      <c r="B21" s="94">
        <v>1173.3</v>
      </c>
      <c r="C21" s="14">
        <v>6</v>
      </c>
      <c r="D21" s="14">
        <v>26</v>
      </c>
      <c r="E21" s="14">
        <v>7</v>
      </c>
      <c r="F21" s="14" t="s">
        <v>24</v>
      </c>
      <c r="G21" s="14" t="s">
        <v>24</v>
      </c>
      <c r="H21" s="13" t="s">
        <v>123</v>
      </c>
      <c r="I21" s="17" t="s">
        <v>24</v>
      </c>
      <c r="J21" s="17" t="s">
        <v>24</v>
      </c>
      <c r="K21" s="17" t="s">
        <v>24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17" ht="12.75">
      <c r="A22" s="15">
        <v>14</v>
      </c>
      <c r="B22" s="94">
        <v>1652.3</v>
      </c>
      <c r="C22" s="14">
        <v>5</v>
      </c>
      <c r="D22" s="14">
        <v>48</v>
      </c>
      <c r="E22" s="14">
        <v>24</v>
      </c>
      <c r="F22" s="14" t="s">
        <v>24</v>
      </c>
      <c r="G22" s="14" t="s">
        <v>24</v>
      </c>
      <c r="H22" s="13" t="s">
        <v>129</v>
      </c>
      <c r="I22" s="17" t="s">
        <v>24</v>
      </c>
      <c r="J22" s="17" t="s">
        <v>24</v>
      </c>
      <c r="K22" s="17" t="s">
        <v>24</v>
      </c>
      <c r="L22" s="17" t="s">
        <v>24</v>
      </c>
      <c r="M22" s="17" t="s">
        <v>24</v>
      </c>
      <c r="N22" s="17" t="s">
        <v>24</v>
      </c>
      <c r="O22" s="17" t="s">
        <v>24</v>
      </c>
      <c r="P22" s="17" t="s">
        <v>24</v>
      </c>
      <c r="Q22" s="17" t="s">
        <v>24</v>
      </c>
    </row>
    <row r="23" spans="1:17" ht="12.75">
      <c r="A23" s="15">
        <v>15</v>
      </c>
      <c r="B23" s="16">
        <v>1550</v>
      </c>
      <c r="C23" s="14">
        <v>5</v>
      </c>
      <c r="D23" s="14">
        <v>15</v>
      </c>
      <c r="E23" s="14">
        <v>10</v>
      </c>
      <c r="F23" s="14">
        <v>0</v>
      </c>
      <c r="G23" s="14" t="s">
        <v>24</v>
      </c>
      <c r="H23" s="13" t="s">
        <v>47</v>
      </c>
      <c r="I23" s="17" t="s">
        <v>24</v>
      </c>
      <c r="J23" s="17" t="s">
        <v>24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ht="12.75">
      <c r="A24" s="15">
        <v>16</v>
      </c>
      <c r="B24" s="94">
        <v>1056.4</v>
      </c>
      <c r="C24" s="14">
        <v>6</v>
      </c>
      <c r="D24" s="14">
        <v>14</v>
      </c>
      <c r="E24" s="14">
        <v>7</v>
      </c>
      <c r="F24" s="14">
        <v>0</v>
      </c>
      <c r="G24" s="14">
        <v>0</v>
      </c>
      <c r="H24" s="13" t="s">
        <v>148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 t="s">
        <v>24</v>
      </c>
      <c r="O24" s="17">
        <v>0</v>
      </c>
      <c r="P24" s="17">
        <v>0</v>
      </c>
      <c r="Q24" s="17">
        <v>0</v>
      </c>
    </row>
    <row r="25" spans="1:17" ht="12.75">
      <c r="A25" s="15">
        <v>17</v>
      </c>
      <c r="B25" s="94">
        <v>373</v>
      </c>
      <c r="C25" s="14">
        <v>3</v>
      </c>
      <c r="D25" s="14">
        <v>16</v>
      </c>
      <c r="E25" s="14">
        <v>7</v>
      </c>
      <c r="F25" s="14">
        <v>0</v>
      </c>
      <c r="G25" s="14" t="s">
        <v>24</v>
      </c>
      <c r="H25" s="13" t="s">
        <v>129</v>
      </c>
      <c r="I25" s="17">
        <v>0</v>
      </c>
      <c r="J25" s="17" t="s">
        <v>24</v>
      </c>
      <c r="K25" s="17" t="s">
        <v>24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1:17" ht="12.75">
      <c r="A26" s="15">
        <v>18</v>
      </c>
      <c r="B26" s="94">
        <v>625</v>
      </c>
      <c r="C26" s="14">
        <v>7</v>
      </c>
      <c r="D26" s="14">
        <v>20</v>
      </c>
      <c r="E26" s="14">
        <v>13</v>
      </c>
      <c r="F26" s="14" t="s">
        <v>24</v>
      </c>
      <c r="G26" s="14" t="s">
        <v>24</v>
      </c>
      <c r="H26" s="13" t="s">
        <v>129</v>
      </c>
      <c r="I26" s="17">
        <v>0</v>
      </c>
      <c r="J26" s="17" t="s">
        <v>24</v>
      </c>
      <c r="K26" s="17" t="s">
        <v>24</v>
      </c>
      <c r="L26" s="17">
        <v>0</v>
      </c>
      <c r="M26" s="17">
        <v>0</v>
      </c>
      <c r="N26" s="17">
        <v>0</v>
      </c>
      <c r="O26" s="17">
        <v>0</v>
      </c>
      <c r="P26" s="17" t="s">
        <v>24</v>
      </c>
      <c r="Q26" s="17">
        <v>0</v>
      </c>
    </row>
    <row r="27" spans="1:17" ht="12.75">
      <c r="A27" s="15">
        <v>19</v>
      </c>
      <c r="B27" s="94">
        <v>1200.1</v>
      </c>
      <c r="C27" s="14">
        <v>14</v>
      </c>
      <c r="D27" s="14">
        <v>60</v>
      </c>
      <c r="E27" s="14">
        <v>29</v>
      </c>
      <c r="F27" s="14" t="s">
        <v>24</v>
      </c>
      <c r="G27" s="14" t="s">
        <v>24</v>
      </c>
      <c r="H27" s="13" t="s">
        <v>129</v>
      </c>
      <c r="I27" s="17" t="s">
        <v>24</v>
      </c>
      <c r="J27" s="17" t="s">
        <v>24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</row>
    <row r="28" spans="1:17" ht="12.75">
      <c r="A28" s="15">
        <v>20</v>
      </c>
      <c r="B28" s="94">
        <v>602.1</v>
      </c>
      <c r="C28" s="14">
        <v>1</v>
      </c>
      <c r="D28" s="14">
        <v>21</v>
      </c>
      <c r="E28" s="14">
        <v>9</v>
      </c>
      <c r="F28" s="14">
        <f>+T29</f>
        <v>0</v>
      </c>
      <c r="G28" s="14">
        <v>0</v>
      </c>
      <c r="H28" s="13" t="s">
        <v>52</v>
      </c>
      <c r="I28" s="17" t="s">
        <v>24</v>
      </c>
      <c r="J28" s="17" t="s">
        <v>24</v>
      </c>
      <c r="K28" s="17" t="s">
        <v>24</v>
      </c>
      <c r="L28" s="17">
        <v>0</v>
      </c>
      <c r="M28" s="17">
        <v>0</v>
      </c>
      <c r="N28" s="17" t="s">
        <v>24</v>
      </c>
      <c r="O28" s="17" t="s">
        <v>24</v>
      </c>
      <c r="P28" s="17">
        <v>0</v>
      </c>
      <c r="Q28" s="17">
        <v>0</v>
      </c>
    </row>
    <row r="29" spans="1:17" ht="12.75">
      <c r="A29" s="15">
        <v>21</v>
      </c>
      <c r="B29" s="94">
        <v>1700</v>
      </c>
      <c r="C29" s="14">
        <v>5</v>
      </c>
      <c r="D29" s="14">
        <v>35</v>
      </c>
      <c r="E29" s="14">
        <v>29</v>
      </c>
      <c r="F29" s="14" t="s">
        <v>24</v>
      </c>
      <c r="G29" s="14" t="s">
        <v>24</v>
      </c>
      <c r="H29" s="72" t="s">
        <v>47</v>
      </c>
      <c r="I29" s="96" t="s">
        <v>24</v>
      </c>
      <c r="J29" s="96" t="s">
        <v>24</v>
      </c>
      <c r="K29" s="96" t="s">
        <v>24</v>
      </c>
      <c r="L29" s="17">
        <v>0</v>
      </c>
      <c r="M29" s="17">
        <v>0</v>
      </c>
      <c r="N29" s="17">
        <v>0</v>
      </c>
      <c r="O29" s="17">
        <v>0</v>
      </c>
      <c r="P29" s="17">
        <v>0</v>
      </c>
      <c r="Q29" s="17">
        <v>0</v>
      </c>
    </row>
    <row r="30" spans="1:17" ht="12.75">
      <c r="A30" s="15">
        <v>22</v>
      </c>
      <c r="B30" s="94">
        <v>549.8</v>
      </c>
      <c r="C30" s="14">
        <v>2</v>
      </c>
      <c r="D30" s="14">
        <v>15</v>
      </c>
      <c r="E30" s="14">
        <v>9</v>
      </c>
      <c r="F30" s="14" t="s">
        <v>24</v>
      </c>
      <c r="G30" s="14" t="s">
        <v>24</v>
      </c>
      <c r="H30" s="72" t="s">
        <v>228</v>
      </c>
      <c r="I30" s="17" t="s">
        <v>24</v>
      </c>
      <c r="J30" s="17" t="s">
        <v>24</v>
      </c>
      <c r="K30" s="17" t="s">
        <v>24</v>
      </c>
      <c r="L30" s="17">
        <v>0</v>
      </c>
      <c r="M30" s="17">
        <v>0</v>
      </c>
      <c r="N30" s="17">
        <v>0</v>
      </c>
      <c r="O30" s="17">
        <v>0</v>
      </c>
      <c r="P30" s="17">
        <v>0</v>
      </c>
      <c r="Q30" s="17">
        <v>0</v>
      </c>
    </row>
    <row r="31" spans="1:17" ht="12.75">
      <c r="A31" s="15">
        <v>23</v>
      </c>
      <c r="B31" s="94">
        <v>1693.1</v>
      </c>
      <c r="C31" s="14">
        <v>9</v>
      </c>
      <c r="D31" s="14">
        <v>64</v>
      </c>
      <c r="E31" s="14">
        <v>17</v>
      </c>
      <c r="F31" s="14" t="s">
        <v>24</v>
      </c>
      <c r="G31" s="14">
        <v>0</v>
      </c>
      <c r="H31" s="72" t="s">
        <v>52</v>
      </c>
      <c r="I31" s="96" t="s">
        <v>24</v>
      </c>
      <c r="J31" s="96" t="s">
        <v>24</v>
      </c>
      <c r="K31" s="96" t="s">
        <v>24</v>
      </c>
      <c r="L31" s="17">
        <v>0</v>
      </c>
      <c r="M31" s="17" t="s">
        <v>24</v>
      </c>
      <c r="N31" s="17" t="s">
        <v>24</v>
      </c>
      <c r="O31" s="17">
        <v>0</v>
      </c>
      <c r="P31" s="17">
        <v>0</v>
      </c>
      <c r="Q31" s="17" t="s">
        <v>24</v>
      </c>
    </row>
    <row r="32" spans="1:17" ht="12.75">
      <c r="A32" s="15">
        <v>24</v>
      </c>
      <c r="B32" s="97">
        <v>731</v>
      </c>
      <c r="C32" s="15">
        <v>11</v>
      </c>
      <c r="D32" s="15">
        <v>23</v>
      </c>
      <c r="E32" s="15">
        <v>0</v>
      </c>
      <c r="F32" s="15" t="s">
        <v>56</v>
      </c>
      <c r="G32" s="15" t="s">
        <v>57</v>
      </c>
      <c r="H32" s="13" t="s">
        <v>47</v>
      </c>
      <c r="I32" s="17" t="s">
        <v>24</v>
      </c>
      <c r="J32" s="17" t="s">
        <v>24</v>
      </c>
      <c r="K32" s="17" t="s">
        <v>24</v>
      </c>
      <c r="L32" s="17">
        <v>0</v>
      </c>
      <c r="M32" s="17">
        <v>0</v>
      </c>
      <c r="N32" s="17" t="s">
        <v>24</v>
      </c>
      <c r="O32" s="17">
        <v>0</v>
      </c>
      <c r="P32" s="17" t="s">
        <v>24</v>
      </c>
      <c r="Q32" s="17">
        <v>0</v>
      </c>
    </row>
    <row r="33" spans="1:17" ht="12.75">
      <c r="A33" s="15"/>
      <c r="B33" s="36">
        <f>SUM(B17:B32)</f>
        <v>32673.999999999996</v>
      </c>
      <c r="C33" s="20">
        <f>SUM(C17:C32)</f>
        <v>110</v>
      </c>
      <c r="D33" s="20">
        <f>SUM(D17:D32)</f>
        <v>777</v>
      </c>
      <c r="E33" s="20">
        <f>SUM(E17:E32)</f>
        <v>318</v>
      </c>
      <c r="F33" s="15"/>
      <c r="G33" s="15"/>
      <c r="H33" s="15"/>
      <c r="I33" s="17"/>
      <c r="J33" s="17"/>
      <c r="K33" s="17"/>
      <c r="L33" s="17"/>
      <c r="M33" s="17"/>
      <c r="N33" s="17"/>
      <c r="O33" s="17"/>
      <c r="P33" s="17"/>
      <c r="Q33" s="17"/>
    </row>
    <row r="34" spans="1:17" ht="12.75">
      <c r="A34" s="126" t="s">
        <v>95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  <c r="L34" s="145"/>
      <c r="M34" s="145"/>
      <c r="N34" s="145"/>
      <c r="O34" s="145"/>
      <c r="P34" s="145"/>
      <c r="Q34" s="127"/>
    </row>
    <row r="35" spans="1:17" ht="11.25" customHeight="1">
      <c r="A35" s="15">
        <v>25</v>
      </c>
      <c r="B35" s="98">
        <v>14500</v>
      </c>
      <c r="C35" s="15">
        <v>27</v>
      </c>
      <c r="D35" s="15">
        <v>196</v>
      </c>
      <c r="E35" s="15">
        <v>87</v>
      </c>
      <c r="F35" s="14" t="s">
        <v>24</v>
      </c>
      <c r="G35" s="14" t="s">
        <v>24</v>
      </c>
      <c r="H35" s="25" t="s">
        <v>151</v>
      </c>
      <c r="I35" s="17" t="s">
        <v>24</v>
      </c>
      <c r="J35" s="17" t="s">
        <v>24</v>
      </c>
      <c r="K35" s="17" t="s">
        <v>24</v>
      </c>
      <c r="L35" s="17" t="s">
        <v>24</v>
      </c>
      <c r="M35" s="17" t="s">
        <v>24</v>
      </c>
      <c r="N35" s="17" t="s">
        <v>24</v>
      </c>
      <c r="O35" s="17" t="s">
        <v>24</v>
      </c>
      <c r="P35" s="17" t="s">
        <v>24</v>
      </c>
      <c r="Q35" s="17" t="s">
        <v>24</v>
      </c>
    </row>
    <row r="36" spans="1:17" ht="25.5">
      <c r="A36" s="15">
        <v>26</v>
      </c>
      <c r="B36" s="98">
        <v>2263</v>
      </c>
      <c r="C36" s="15">
        <v>22</v>
      </c>
      <c r="D36" s="15">
        <v>65</v>
      </c>
      <c r="E36" s="15">
        <v>30</v>
      </c>
      <c r="F36" s="14" t="s">
        <v>24</v>
      </c>
      <c r="G36" s="14" t="s">
        <v>24</v>
      </c>
      <c r="H36" s="99" t="s">
        <v>211</v>
      </c>
      <c r="I36" s="17" t="s">
        <v>24</v>
      </c>
      <c r="J36" s="96" t="s">
        <v>24</v>
      </c>
      <c r="K36" s="17">
        <v>0</v>
      </c>
      <c r="L36" s="17">
        <v>0</v>
      </c>
      <c r="M36" s="96">
        <v>0</v>
      </c>
      <c r="N36" s="17">
        <v>0</v>
      </c>
      <c r="O36" s="17">
        <v>0</v>
      </c>
      <c r="P36" s="17">
        <v>0</v>
      </c>
      <c r="Q36" s="17">
        <v>0</v>
      </c>
    </row>
    <row r="37" spans="1:17" ht="12.75">
      <c r="A37" s="15">
        <v>27</v>
      </c>
      <c r="B37" s="98">
        <v>1563.8</v>
      </c>
      <c r="C37" s="15">
        <v>3</v>
      </c>
      <c r="D37" s="15">
        <v>47</v>
      </c>
      <c r="E37" s="15">
        <v>21</v>
      </c>
      <c r="F37" s="14" t="s">
        <v>24</v>
      </c>
      <c r="G37" s="14" t="s">
        <v>24</v>
      </c>
      <c r="H37" s="99" t="s">
        <v>218</v>
      </c>
      <c r="I37" s="17" t="s">
        <v>24</v>
      </c>
      <c r="J37" s="96" t="s">
        <v>24</v>
      </c>
      <c r="K37" s="17" t="s">
        <v>24</v>
      </c>
      <c r="L37" s="17">
        <v>0</v>
      </c>
      <c r="M37" s="17">
        <v>0</v>
      </c>
      <c r="N37" s="17">
        <v>0</v>
      </c>
      <c r="O37" s="17">
        <v>0</v>
      </c>
      <c r="P37" s="96" t="s">
        <v>24</v>
      </c>
      <c r="Q37" s="17">
        <v>0</v>
      </c>
    </row>
    <row r="38" spans="1:17" ht="12.75">
      <c r="A38" s="15">
        <v>28</v>
      </c>
      <c r="B38" s="98">
        <v>1574</v>
      </c>
      <c r="C38" s="15">
        <v>20</v>
      </c>
      <c r="D38" s="15">
        <v>40</v>
      </c>
      <c r="E38" s="15">
        <v>16</v>
      </c>
      <c r="F38" s="14" t="s">
        <v>24</v>
      </c>
      <c r="G38" s="14" t="s">
        <v>5</v>
      </c>
      <c r="H38" s="100" t="s">
        <v>129</v>
      </c>
      <c r="I38" s="17" t="s">
        <v>24</v>
      </c>
      <c r="J38" s="17" t="s">
        <v>24</v>
      </c>
      <c r="K38" s="17" t="s">
        <v>24</v>
      </c>
      <c r="L38" s="17">
        <v>0</v>
      </c>
      <c r="M38" s="17">
        <v>0</v>
      </c>
      <c r="N38" s="17">
        <v>0</v>
      </c>
      <c r="O38" s="17">
        <v>0</v>
      </c>
      <c r="P38" s="96">
        <v>0</v>
      </c>
      <c r="Q38" s="17">
        <v>0</v>
      </c>
    </row>
    <row r="39" spans="1:17" ht="25.5">
      <c r="A39" s="15">
        <v>29</v>
      </c>
      <c r="B39" s="98">
        <v>936</v>
      </c>
      <c r="C39" s="15">
        <v>20</v>
      </c>
      <c r="D39" s="15">
        <v>23</v>
      </c>
      <c r="E39" s="15">
        <v>13</v>
      </c>
      <c r="F39" s="14" t="s">
        <v>24</v>
      </c>
      <c r="G39" s="14" t="s">
        <v>24</v>
      </c>
      <c r="H39" s="99" t="s">
        <v>212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 t="s">
        <v>24</v>
      </c>
      <c r="O39" s="17">
        <v>0</v>
      </c>
      <c r="P39" s="17">
        <v>0</v>
      </c>
      <c r="Q39" s="17" t="s">
        <v>24</v>
      </c>
    </row>
    <row r="40" spans="1:17" ht="12.75">
      <c r="A40" s="15"/>
      <c r="B40" s="36">
        <f>SUM(B35:B39)</f>
        <v>20836.8</v>
      </c>
      <c r="C40" s="20">
        <f>SUM(C35:C39)</f>
        <v>92</v>
      </c>
      <c r="D40" s="20">
        <f>SUM(D35:D39)</f>
        <v>371</v>
      </c>
      <c r="E40" s="20">
        <f>SUM(E35:E39)</f>
        <v>167</v>
      </c>
      <c r="F40" s="15"/>
      <c r="G40" s="15"/>
      <c r="H40" s="13"/>
      <c r="I40" s="17"/>
      <c r="J40" s="17"/>
      <c r="K40" s="17"/>
      <c r="L40" s="17"/>
      <c r="M40" s="17"/>
      <c r="N40" s="17"/>
      <c r="O40" s="17"/>
      <c r="P40" s="17"/>
      <c r="Q40" s="17"/>
    </row>
    <row r="41" spans="1:17" ht="12.75">
      <c r="A41" s="15"/>
      <c r="B41" s="8">
        <f>SUM(B15+B33+B40)</f>
        <v>76299.8</v>
      </c>
      <c r="C41" s="4">
        <f>SUM(C15+C33+C40)</f>
        <v>347</v>
      </c>
      <c r="D41" s="4">
        <f>SUM(D15+D33+D40)</f>
        <v>1712</v>
      </c>
      <c r="E41" s="4">
        <f>SUM(E15+E33+E40)</f>
        <v>741</v>
      </c>
      <c r="F41" s="15"/>
      <c r="G41" s="15"/>
      <c r="H41" s="17"/>
      <c r="I41" s="17"/>
      <c r="J41" s="17"/>
      <c r="K41" s="17"/>
      <c r="L41" s="17"/>
      <c r="M41" s="17"/>
      <c r="N41" s="17"/>
      <c r="O41" s="17"/>
      <c r="P41" s="17"/>
      <c r="Q41" s="17"/>
    </row>
    <row r="42" spans="1:9" ht="12.75">
      <c r="A42" s="22"/>
      <c r="B42" s="37"/>
      <c r="C42" s="22"/>
      <c r="D42" s="22"/>
      <c r="E42" s="22"/>
      <c r="F42" s="22"/>
      <c r="G42" s="22"/>
      <c r="H42" s="22"/>
      <c r="I42" s="38"/>
    </row>
    <row r="43" spans="1:9" ht="12.75">
      <c r="A43" s="22"/>
      <c r="B43" s="37"/>
      <c r="C43" s="22"/>
      <c r="D43" s="22"/>
      <c r="E43" s="22"/>
      <c r="F43" s="22"/>
      <c r="G43" s="22"/>
      <c r="H43" s="22"/>
      <c r="I43" s="38"/>
    </row>
    <row r="44" spans="1:9" ht="12.75">
      <c r="A44" s="22"/>
      <c r="B44" s="37"/>
      <c r="C44" s="22"/>
      <c r="D44" s="22"/>
      <c r="E44" s="22"/>
      <c r="F44" s="22"/>
      <c r="G44" s="22"/>
      <c r="H44" s="22"/>
      <c r="I44" s="38"/>
    </row>
    <row r="45" spans="1:9" ht="12.75">
      <c r="A45" s="22"/>
      <c r="B45" s="37"/>
      <c r="C45" s="22"/>
      <c r="D45" s="22"/>
      <c r="E45" s="22"/>
      <c r="F45" s="22"/>
      <c r="G45" s="22"/>
      <c r="H45" s="22"/>
      <c r="I45" s="38"/>
    </row>
    <row r="46" spans="1:9" ht="12.75">
      <c r="A46" s="22"/>
      <c r="B46" s="37"/>
      <c r="C46" s="22"/>
      <c r="D46" s="22"/>
      <c r="E46" s="22"/>
      <c r="F46" s="22"/>
      <c r="G46" s="22"/>
      <c r="H46" s="22"/>
      <c r="I46" s="38"/>
    </row>
    <row r="47" spans="1:9" ht="12.75">
      <c r="A47" s="22"/>
      <c r="B47" s="37"/>
      <c r="C47" s="22"/>
      <c r="D47" s="22"/>
      <c r="E47" s="22"/>
      <c r="F47" s="22"/>
      <c r="G47" s="22"/>
      <c r="H47" s="22"/>
      <c r="I47" s="38"/>
    </row>
    <row r="48" spans="1:9" ht="12.75">
      <c r="A48" s="22"/>
      <c r="B48" s="37"/>
      <c r="C48" s="22"/>
      <c r="D48" s="22"/>
      <c r="E48" s="22"/>
      <c r="F48" s="22"/>
      <c r="G48" s="22"/>
      <c r="H48" s="22"/>
      <c r="I48" s="38"/>
    </row>
    <row r="49" spans="1:9" ht="12.75">
      <c r="A49" s="22"/>
      <c r="B49" s="37"/>
      <c r="C49" s="22"/>
      <c r="D49" s="22"/>
      <c r="E49" s="22"/>
      <c r="F49" s="22"/>
      <c r="G49" s="22"/>
      <c r="H49" s="22"/>
      <c r="I49" s="38"/>
    </row>
  </sheetData>
  <sheetProtection/>
  <mergeCells count="21">
    <mergeCell ref="C1:C4"/>
    <mergeCell ref="J2:J4"/>
    <mergeCell ref="H1:H4"/>
    <mergeCell ref="B1:B4"/>
    <mergeCell ref="B16:P16"/>
    <mergeCell ref="D1:D4"/>
    <mergeCell ref="P2:P4"/>
    <mergeCell ref="I1:Q1"/>
    <mergeCell ref="F1:F4"/>
    <mergeCell ref="O2:O4"/>
    <mergeCell ref="G1:G4"/>
    <mergeCell ref="Q2:Q4"/>
    <mergeCell ref="N2:N4"/>
    <mergeCell ref="I2:I4"/>
    <mergeCell ref="A34:Q34"/>
    <mergeCell ref="K2:K4"/>
    <mergeCell ref="A1:A4"/>
    <mergeCell ref="L2:L4"/>
    <mergeCell ref="M2:M4"/>
    <mergeCell ref="E1:E4"/>
    <mergeCell ref="B6:Q6"/>
  </mergeCells>
  <printOptions/>
  <pageMargins left="0.75" right="0.27" top="0.71" bottom="0.76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="115" zoomScaleNormal="115" zoomScalePageLayoutView="0" workbookViewId="0" topLeftCell="A19">
      <selection activeCell="B41" sqref="B41"/>
    </sheetView>
  </sheetViews>
  <sheetFormatPr defaultColWidth="9.140625" defaultRowHeight="12.75"/>
  <cols>
    <col min="1" max="1" width="4.421875" style="2" bestFit="1" customWidth="1"/>
    <col min="2" max="2" width="8.7109375" style="2" customWidth="1"/>
    <col min="3" max="3" width="10.00390625" style="2" customWidth="1"/>
    <col min="4" max="4" width="13.57421875" style="2" customWidth="1"/>
    <col min="5" max="5" width="12.00390625" style="2" bestFit="1" customWidth="1"/>
    <col min="6" max="6" width="12.57421875" style="2" customWidth="1"/>
    <col min="7" max="7" width="21.8515625" style="2" bestFit="1" customWidth="1"/>
    <col min="8" max="16384" width="9.140625" style="2" customWidth="1"/>
  </cols>
  <sheetData>
    <row r="1" spans="1:9" ht="12.75">
      <c r="A1" s="128" t="s">
        <v>0</v>
      </c>
      <c r="B1" s="194" t="s">
        <v>25</v>
      </c>
      <c r="C1" s="195"/>
      <c r="D1" s="196"/>
      <c r="E1" s="175" t="s">
        <v>26</v>
      </c>
      <c r="F1" s="175"/>
      <c r="G1" s="175"/>
      <c r="H1" s="48"/>
      <c r="I1" s="49"/>
    </row>
    <row r="2" spans="1:9" ht="12.75">
      <c r="A2" s="132"/>
      <c r="B2" s="188" t="s">
        <v>116</v>
      </c>
      <c r="C2" s="189"/>
      <c r="D2" s="171" t="s">
        <v>154</v>
      </c>
      <c r="E2" s="171" t="s">
        <v>67</v>
      </c>
      <c r="F2" s="190" t="s">
        <v>61</v>
      </c>
      <c r="G2" s="191"/>
      <c r="H2" s="50"/>
      <c r="I2" s="47"/>
    </row>
    <row r="3" spans="1:9" ht="12.75">
      <c r="A3" s="132"/>
      <c r="B3" s="187" t="s">
        <v>117</v>
      </c>
      <c r="C3" s="186" t="s">
        <v>118</v>
      </c>
      <c r="D3" s="186"/>
      <c r="E3" s="186"/>
      <c r="F3" s="192"/>
      <c r="G3" s="193"/>
      <c r="H3" s="22"/>
      <c r="I3" s="22"/>
    </row>
    <row r="4" spans="1:9" ht="48.75" customHeight="1">
      <c r="A4" s="132"/>
      <c r="B4" s="187"/>
      <c r="C4" s="172"/>
      <c r="D4" s="172"/>
      <c r="E4" s="172"/>
      <c r="F4" s="54" t="s">
        <v>68</v>
      </c>
      <c r="G4" s="54" t="s">
        <v>69</v>
      </c>
      <c r="H4" s="22"/>
      <c r="I4" s="22"/>
    </row>
    <row r="5" spans="1:9" ht="12.75">
      <c r="A5" s="129"/>
      <c r="B5" s="197">
        <v>59</v>
      </c>
      <c r="C5" s="198"/>
      <c r="D5" s="199"/>
      <c r="E5" s="23">
        <v>60</v>
      </c>
      <c r="F5" s="23">
        <v>61</v>
      </c>
      <c r="G5" s="23">
        <v>62</v>
      </c>
      <c r="H5" s="22"/>
      <c r="I5" s="22"/>
    </row>
    <row r="6" spans="1:9" ht="12.75">
      <c r="A6" s="15"/>
      <c r="B6" s="15"/>
      <c r="C6" s="157" t="s">
        <v>93</v>
      </c>
      <c r="D6" s="157"/>
      <c r="E6" s="161"/>
      <c r="F6" s="161"/>
      <c r="G6" s="157"/>
      <c r="H6" s="22"/>
      <c r="I6" s="22"/>
    </row>
    <row r="7" spans="1:9" ht="12.75">
      <c r="A7" s="15">
        <v>1</v>
      </c>
      <c r="B7" s="3">
        <v>18</v>
      </c>
      <c r="C7" s="101">
        <v>16</v>
      </c>
      <c r="D7" s="101">
        <v>1401955</v>
      </c>
      <c r="E7" s="101">
        <v>105653</v>
      </c>
      <c r="F7" s="102">
        <v>1016293</v>
      </c>
      <c r="G7" s="102">
        <v>1016293</v>
      </c>
      <c r="H7" s="22"/>
      <c r="I7" s="22"/>
    </row>
    <row r="8" spans="1:9" ht="12.75">
      <c r="A8" s="15">
        <v>2</v>
      </c>
      <c r="B8" s="3">
        <v>11</v>
      </c>
      <c r="C8" s="101">
        <v>87</v>
      </c>
      <c r="D8" s="101">
        <v>193503</v>
      </c>
      <c r="E8" s="101">
        <v>27506</v>
      </c>
      <c r="F8" s="101">
        <v>193503</v>
      </c>
      <c r="G8" s="101">
        <v>193503</v>
      </c>
      <c r="H8" s="22"/>
      <c r="I8" s="22"/>
    </row>
    <row r="9" spans="1:9" ht="12.75">
      <c r="A9" s="15">
        <v>3</v>
      </c>
      <c r="B9" s="3">
        <v>13</v>
      </c>
      <c r="C9" s="101">
        <v>17</v>
      </c>
      <c r="D9" s="101">
        <v>1319975</v>
      </c>
      <c r="E9" s="101">
        <v>112471</v>
      </c>
      <c r="F9" s="101">
        <v>556961</v>
      </c>
      <c r="G9" s="101">
        <v>556961</v>
      </c>
      <c r="H9" s="22"/>
      <c r="I9" s="22"/>
    </row>
    <row r="10" spans="1:9" ht="12.75">
      <c r="A10" s="15">
        <v>4</v>
      </c>
      <c r="B10" s="3">
        <v>8</v>
      </c>
      <c r="C10" s="101">
        <v>14</v>
      </c>
      <c r="D10" s="101">
        <v>306359</v>
      </c>
      <c r="E10" s="101">
        <v>26746</v>
      </c>
      <c r="F10" s="101">
        <v>234567</v>
      </c>
      <c r="G10" s="101">
        <v>234567</v>
      </c>
      <c r="H10" s="22"/>
      <c r="I10" s="22"/>
    </row>
    <row r="11" spans="1:9" ht="12.75">
      <c r="A11" s="15">
        <v>5</v>
      </c>
      <c r="B11" s="3">
        <v>7</v>
      </c>
      <c r="C11" s="101">
        <v>0</v>
      </c>
      <c r="D11" s="101">
        <v>386927</v>
      </c>
      <c r="E11" s="101">
        <v>38709</v>
      </c>
      <c r="F11" s="101">
        <v>386927</v>
      </c>
      <c r="G11" s="101">
        <v>386927</v>
      </c>
      <c r="H11" s="22"/>
      <c r="I11" s="22"/>
    </row>
    <row r="12" spans="1:9" ht="12.75">
      <c r="A12" s="15">
        <v>6</v>
      </c>
      <c r="B12" s="3">
        <v>10</v>
      </c>
      <c r="C12" s="101">
        <v>11</v>
      </c>
      <c r="D12" s="101">
        <v>232660</v>
      </c>
      <c r="E12" s="101">
        <v>9388</v>
      </c>
      <c r="F12" s="101">
        <v>206487</v>
      </c>
      <c r="G12" s="101">
        <v>206487</v>
      </c>
      <c r="H12" s="22"/>
      <c r="I12" s="22"/>
    </row>
    <row r="13" spans="1:9" ht="12.75">
      <c r="A13" s="15">
        <v>7</v>
      </c>
      <c r="B13" s="3">
        <v>0</v>
      </c>
      <c r="C13" s="101">
        <v>1</v>
      </c>
      <c r="D13" s="101">
        <v>0</v>
      </c>
      <c r="E13" s="101">
        <v>5835</v>
      </c>
      <c r="F13" s="101">
        <v>69069</v>
      </c>
      <c r="G13" s="101">
        <v>69069</v>
      </c>
      <c r="H13" s="22"/>
      <c r="I13" s="22"/>
    </row>
    <row r="14" spans="1:9" ht="12.75">
      <c r="A14" s="15">
        <v>8</v>
      </c>
      <c r="B14" s="3">
        <v>11</v>
      </c>
      <c r="C14" s="101">
        <v>2</v>
      </c>
      <c r="D14" s="101">
        <v>140048</v>
      </c>
      <c r="E14" s="101">
        <v>12599</v>
      </c>
      <c r="F14" s="101">
        <v>0</v>
      </c>
      <c r="G14" s="101">
        <v>0</v>
      </c>
      <c r="H14" s="22"/>
      <c r="I14" s="22"/>
    </row>
    <row r="15" spans="1:9" ht="12.75">
      <c r="A15" s="15"/>
      <c r="B15" s="20">
        <f aca="true" t="shared" si="0" ref="B15:G15">SUM(B7:B14)</f>
        <v>78</v>
      </c>
      <c r="C15" s="20">
        <f t="shared" si="0"/>
        <v>148</v>
      </c>
      <c r="D15" s="103">
        <f>SUM(D7:D14)</f>
        <v>3981427</v>
      </c>
      <c r="E15" s="103">
        <f>SUM(E7:E14)</f>
        <v>338907</v>
      </c>
      <c r="F15" s="104">
        <f>SUM(F7:F14)</f>
        <v>2663807</v>
      </c>
      <c r="G15" s="20">
        <f t="shared" si="0"/>
        <v>2663807</v>
      </c>
      <c r="H15" s="22"/>
      <c r="I15" s="22"/>
    </row>
    <row r="16" spans="1:9" ht="12.75">
      <c r="A16" s="157" t="s">
        <v>94</v>
      </c>
      <c r="B16" s="157"/>
      <c r="C16" s="157"/>
      <c r="D16" s="157"/>
      <c r="E16" s="157"/>
      <c r="F16" s="157"/>
      <c r="G16" s="157"/>
      <c r="H16" s="22"/>
      <c r="I16" s="22"/>
    </row>
    <row r="17" spans="1:9" ht="12.75">
      <c r="A17" s="15">
        <v>9</v>
      </c>
      <c r="B17" s="15">
        <v>10</v>
      </c>
      <c r="C17" s="14">
        <v>24</v>
      </c>
      <c r="D17" s="14">
        <v>725659</v>
      </c>
      <c r="E17" s="14">
        <v>725659</v>
      </c>
      <c r="F17" s="14">
        <v>15216</v>
      </c>
      <c r="G17" s="14">
        <v>725659</v>
      </c>
      <c r="H17" s="22"/>
      <c r="I17" s="22"/>
    </row>
    <row r="18" spans="1:9" ht="12.75">
      <c r="A18" s="15">
        <v>10</v>
      </c>
      <c r="B18" s="15">
        <v>22</v>
      </c>
      <c r="C18" s="14">
        <v>16</v>
      </c>
      <c r="D18" s="14">
        <v>648643</v>
      </c>
      <c r="E18" s="14">
        <v>326984</v>
      </c>
      <c r="F18" s="14">
        <v>19711</v>
      </c>
      <c r="G18" s="14">
        <v>326984</v>
      </c>
      <c r="H18" s="22"/>
      <c r="I18" s="22"/>
    </row>
    <row r="19" spans="1:9" ht="12.75">
      <c r="A19" s="15">
        <v>11</v>
      </c>
      <c r="B19" s="15">
        <v>9</v>
      </c>
      <c r="C19" s="14">
        <v>23</v>
      </c>
      <c r="D19" s="14">
        <v>104348</v>
      </c>
      <c r="E19" s="14">
        <v>57900</v>
      </c>
      <c r="F19" s="14">
        <v>7760</v>
      </c>
      <c r="G19" s="14">
        <v>57900</v>
      </c>
      <c r="H19" s="22"/>
      <c r="I19" s="22"/>
    </row>
    <row r="20" spans="1:9" ht="12.75">
      <c r="A20" s="15">
        <v>12</v>
      </c>
      <c r="B20" s="15">
        <v>3</v>
      </c>
      <c r="C20" s="14">
        <v>0</v>
      </c>
      <c r="D20" s="14">
        <v>23640</v>
      </c>
      <c r="E20" s="14">
        <v>21440</v>
      </c>
      <c r="F20" s="14">
        <v>5100</v>
      </c>
      <c r="G20" s="14">
        <v>21440</v>
      </c>
      <c r="H20" s="22"/>
      <c r="I20" s="22"/>
    </row>
    <row r="21" spans="1:9" ht="12.75">
      <c r="A21" s="15">
        <v>13</v>
      </c>
      <c r="B21" s="15">
        <v>12</v>
      </c>
      <c r="C21" s="14">
        <v>5</v>
      </c>
      <c r="D21" s="14">
        <v>166572</v>
      </c>
      <c r="E21" s="14">
        <v>25280</v>
      </c>
      <c r="F21" s="14">
        <v>25280</v>
      </c>
      <c r="G21" s="14">
        <v>69583</v>
      </c>
      <c r="H21" s="22"/>
      <c r="I21" s="22"/>
    </row>
    <row r="22" spans="1:9" ht="12.75">
      <c r="A22" s="15">
        <v>14</v>
      </c>
      <c r="B22" s="15">
        <v>17</v>
      </c>
      <c r="C22" s="14">
        <v>0</v>
      </c>
      <c r="D22" s="14">
        <v>365568</v>
      </c>
      <c r="E22" s="14">
        <v>365568</v>
      </c>
      <c r="F22" s="14">
        <v>19377</v>
      </c>
      <c r="G22" s="14">
        <v>320027</v>
      </c>
      <c r="H22" s="22"/>
      <c r="I22" s="22"/>
    </row>
    <row r="23" spans="1:9" ht="12.75">
      <c r="A23" s="15">
        <v>15</v>
      </c>
      <c r="B23" s="15">
        <v>1</v>
      </c>
      <c r="C23" s="14">
        <v>0</v>
      </c>
      <c r="D23" s="14">
        <v>11800</v>
      </c>
      <c r="E23" s="14">
        <v>11800</v>
      </c>
      <c r="F23" s="14">
        <v>3700</v>
      </c>
      <c r="G23" s="14">
        <v>0</v>
      </c>
      <c r="H23" s="22"/>
      <c r="I23" s="22"/>
    </row>
    <row r="24" spans="1:9" ht="12.75">
      <c r="A24" s="15">
        <v>16</v>
      </c>
      <c r="B24" s="15">
        <v>5</v>
      </c>
      <c r="C24" s="14">
        <v>0</v>
      </c>
      <c r="D24" s="14">
        <v>89599</v>
      </c>
      <c r="E24" s="14">
        <v>29301</v>
      </c>
      <c r="F24" s="14">
        <v>401</v>
      </c>
      <c r="G24" s="14">
        <v>0</v>
      </c>
      <c r="H24" s="22"/>
      <c r="I24" s="22"/>
    </row>
    <row r="25" spans="1:9" ht="12.75">
      <c r="A25" s="15">
        <v>17</v>
      </c>
      <c r="B25" s="15">
        <v>10</v>
      </c>
      <c r="C25" s="14">
        <v>0</v>
      </c>
      <c r="D25" s="14">
        <v>91469</v>
      </c>
      <c r="E25" s="14">
        <v>90727</v>
      </c>
      <c r="F25" s="14">
        <v>10091</v>
      </c>
      <c r="G25" s="14">
        <v>0</v>
      </c>
      <c r="H25" s="22"/>
      <c r="I25" s="22"/>
    </row>
    <row r="26" spans="1:9" ht="12.75">
      <c r="A26" s="15">
        <v>18</v>
      </c>
      <c r="B26" s="15">
        <v>12</v>
      </c>
      <c r="C26" s="14">
        <v>0</v>
      </c>
      <c r="D26" s="14">
        <v>97327</v>
      </c>
      <c r="E26" s="14">
        <v>14129</v>
      </c>
      <c r="F26" s="14">
        <v>3398</v>
      </c>
      <c r="G26" s="14">
        <v>7758</v>
      </c>
      <c r="H26" s="22"/>
      <c r="I26" s="22"/>
    </row>
    <row r="27" spans="1:9" ht="12.75">
      <c r="A27" s="15">
        <v>19</v>
      </c>
      <c r="B27" s="15">
        <v>6</v>
      </c>
      <c r="C27" s="14">
        <v>0</v>
      </c>
      <c r="D27" s="14">
        <v>100910</v>
      </c>
      <c r="E27" s="14">
        <v>35415</v>
      </c>
      <c r="F27" s="14">
        <v>488</v>
      </c>
      <c r="G27" s="14">
        <v>0</v>
      </c>
      <c r="H27" s="22"/>
      <c r="I27" s="22"/>
    </row>
    <row r="28" spans="1:9" ht="12.75">
      <c r="A28" s="15">
        <v>20</v>
      </c>
      <c r="B28" s="15">
        <v>8</v>
      </c>
      <c r="C28" s="14">
        <v>0</v>
      </c>
      <c r="D28" s="14">
        <v>41811</v>
      </c>
      <c r="E28" s="14">
        <v>41811</v>
      </c>
      <c r="F28" s="14">
        <v>2720</v>
      </c>
      <c r="G28" s="14">
        <v>41811</v>
      </c>
      <c r="H28" s="22"/>
      <c r="I28" s="22"/>
    </row>
    <row r="29" spans="1:9" ht="12.75">
      <c r="A29" s="15">
        <v>21</v>
      </c>
      <c r="B29" s="15">
        <v>3</v>
      </c>
      <c r="C29" s="14">
        <v>0</v>
      </c>
      <c r="D29" s="14">
        <v>8346</v>
      </c>
      <c r="E29" s="14">
        <v>2661</v>
      </c>
      <c r="F29" s="14">
        <v>2244</v>
      </c>
      <c r="G29" s="14">
        <v>8346</v>
      </c>
      <c r="H29" s="22"/>
      <c r="I29" s="22"/>
    </row>
    <row r="30" spans="1:9" ht="12.75">
      <c r="A30" s="15">
        <v>22</v>
      </c>
      <c r="B30" s="15">
        <v>1</v>
      </c>
      <c r="C30" s="14">
        <v>0</v>
      </c>
      <c r="D30" s="14">
        <v>13133</v>
      </c>
      <c r="E30" s="14">
        <v>6987</v>
      </c>
      <c r="F30" s="14">
        <v>95</v>
      </c>
      <c r="G30" s="14">
        <v>6479</v>
      </c>
      <c r="H30" s="22"/>
      <c r="I30" s="22"/>
    </row>
    <row r="31" spans="1:9" ht="12.75">
      <c r="A31" s="15">
        <v>23</v>
      </c>
      <c r="B31" s="15">
        <v>15</v>
      </c>
      <c r="C31" s="14">
        <v>0</v>
      </c>
      <c r="D31" s="14">
        <v>628480</v>
      </c>
      <c r="E31" s="14">
        <v>628480</v>
      </c>
      <c r="F31" s="14">
        <v>28974</v>
      </c>
      <c r="G31" s="14">
        <v>148564</v>
      </c>
      <c r="H31" s="22"/>
      <c r="I31" s="22"/>
    </row>
    <row r="32" spans="1:9" ht="12.75">
      <c r="A32" s="15">
        <v>24</v>
      </c>
      <c r="B32" s="15">
        <v>7</v>
      </c>
      <c r="C32" s="14">
        <v>0</v>
      </c>
      <c r="D32" s="14">
        <v>71184</v>
      </c>
      <c r="E32" s="14">
        <v>237856</v>
      </c>
      <c r="F32" s="14">
        <v>5237</v>
      </c>
      <c r="G32" s="14">
        <v>71184</v>
      </c>
      <c r="H32" s="22"/>
      <c r="I32" s="22"/>
    </row>
    <row r="33" spans="1:9" ht="12.75">
      <c r="A33" s="15"/>
      <c r="B33" s="20">
        <f aca="true" t="shared" si="1" ref="B33:G33">SUM(B17:B32)</f>
        <v>141</v>
      </c>
      <c r="C33" s="20">
        <f t="shared" si="1"/>
        <v>68</v>
      </c>
      <c r="D33" s="20">
        <f t="shared" si="1"/>
        <v>3188489</v>
      </c>
      <c r="E33" s="20">
        <f t="shared" si="1"/>
        <v>2621998</v>
      </c>
      <c r="F33" s="20">
        <f t="shared" si="1"/>
        <v>149792</v>
      </c>
      <c r="G33" s="20">
        <f t="shared" si="1"/>
        <v>1805735</v>
      </c>
      <c r="H33" s="22"/>
      <c r="I33" s="22"/>
    </row>
    <row r="34" spans="1:9" ht="12.75">
      <c r="A34" s="157" t="s">
        <v>95</v>
      </c>
      <c r="B34" s="157"/>
      <c r="C34" s="157"/>
      <c r="D34" s="157"/>
      <c r="E34" s="157"/>
      <c r="F34" s="157"/>
      <c r="G34" s="157"/>
      <c r="H34" s="22"/>
      <c r="I34" s="22"/>
    </row>
    <row r="35" spans="1:9" ht="12.75">
      <c r="A35" s="15">
        <v>25</v>
      </c>
      <c r="B35" s="15">
        <v>1</v>
      </c>
      <c r="C35" s="14">
        <v>10</v>
      </c>
      <c r="D35" s="15">
        <v>3057678</v>
      </c>
      <c r="E35" s="15">
        <v>3057678</v>
      </c>
      <c r="F35" s="15">
        <v>63160</v>
      </c>
      <c r="G35" s="15">
        <v>30567678</v>
      </c>
      <c r="H35" s="22"/>
      <c r="I35" s="22"/>
    </row>
    <row r="36" spans="1:9" ht="12.75">
      <c r="A36" s="15">
        <v>26</v>
      </c>
      <c r="B36" s="15">
        <v>13</v>
      </c>
      <c r="C36" s="15">
        <v>13</v>
      </c>
      <c r="D36" s="15">
        <v>1661545</v>
      </c>
      <c r="E36" s="105">
        <v>1661545</v>
      </c>
      <c r="F36" s="15">
        <v>6121</v>
      </c>
      <c r="G36" s="15">
        <v>0</v>
      </c>
      <c r="H36" s="22"/>
      <c r="I36" s="22"/>
    </row>
    <row r="37" spans="1:9" ht="12.75">
      <c r="A37" s="15">
        <v>27</v>
      </c>
      <c r="B37" s="15">
        <v>6</v>
      </c>
      <c r="C37" s="87">
        <v>1</v>
      </c>
      <c r="D37" s="15">
        <v>540103</v>
      </c>
      <c r="E37" s="15">
        <v>323303</v>
      </c>
      <c r="F37" s="15">
        <v>87878</v>
      </c>
      <c r="G37" s="15">
        <v>31317</v>
      </c>
      <c r="H37" s="22"/>
      <c r="I37" s="22"/>
    </row>
    <row r="38" spans="1:9" ht="12.75">
      <c r="A38" s="15">
        <v>28</v>
      </c>
      <c r="B38" s="15">
        <v>20</v>
      </c>
      <c r="C38" s="87">
        <v>19</v>
      </c>
      <c r="D38" s="15">
        <v>1115723</v>
      </c>
      <c r="E38" s="15">
        <v>1105118</v>
      </c>
      <c r="F38" s="15">
        <v>6653</v>
      </c>
      <c r="G38" s="15">
        <v>1105118</v>
      </c>
      <c r="H38" s="22"/>
      <c r="I38" s="22"/>
    </row>
    <row r="39" spans="1:9" ht="12.75">
      <c r="A39" s="15">
        <v>29</v>
      </c>
      <c r="B39" s="15">
        <v>5</v>
      </c>
      <c r="C39" s="15">
        <v>0</v>
      </c>
      <c r="D39" s="15">
        <v>258000</v>
      </c>
      <c r="E39" s="15">
        <v>122235</v>
      </c>
      <c r="F39" s="15">
        <v>3907</v>
      </c>
      <c r="G39" s="15">
        <v>122235</v>
      </c>
      <c r="H39" s="22"/>
      <c r="I39" s="22"/>
    </row>
    <row r="40" spans="1:9" ht="12.75">
      <c r="A40" s="15"/>
      <c r="B40" s="20">
        <f aca="true" t="shared" si="2" ref="B40:G40">SUM(B35:B39)</f>
        <v>45</v>
      </c>
      <c r="C40" s="20">
        <f t="shared" si="2"/>
        <v>43</v>
      </c>
      <c r="D40" s="20">
        <f t="shared" si="2"/>
        <v>6633049</v>
      </c>
      <c r="E40" s="20">
        <f t="shared" si="2"/>
        <v>6269879</v>
      </c>
      <c r="F40" s="20">
        <f t="shared" si="2"/>
        <v>167719</v>
      </c>
      <c r="G40" s="20">
        <f t="shared" si="2"/>
        <v>31826348</v>
      </c>
      <c r="H40" s="22"/>
      <c r="I40" s="22"/>
    </row>
    <row r="41" spans="1:9" ht="12.75">
      <c r="A41" s="15"/>
      <c r="B41" s="20">
        <f aca="true" t="shared" si="3" ref="B41:G41">SUM(B15+B33+B40)</f>
        <v>264</v>
      </c>
      <c r="C41" s="4">
        <f t="shared" si="3"/>
        <v>259</v>
      </c>
      <c r="D41" s="4">
        <f t="shared" si="3"/>
        <v>13802965</v>
      </c>
      <c r="E41" s="4">
        <f t="shared" si="3"/>
        <v>9230784</v>
      </c>
      <c r="F41" s="4">
        <f t="shared" si="3"/>
        <v>2981318</v>
      </c>
      <c r="G41" s="4">
        <f t="shared" si="3"/>
        <v>36295890</v>
      </c>
      <c r="H41" s="22"/>
      <c r="I41" s="22"/>
    </row>
    <row r="42" spans="1:9" ht="12.75">
      <c r="A42" s="22"/>
      <c r="B42" s="22"/>
      <c r="C42" s="22"/>
      <c r="D42" s="22"/>
      <c r="E42" s="22"/>
      <c r="F42" s="22"/>
      <c r="G42" s="22"/>
      <c r="H42" s="22"/>
      <c r="I42" s="22"/>
    </row>
    <row r="43" spans="1:9" ht="12.75">
      <c r="A43" s="22"/>
      <c r="B43" s="22"/>
      <c r="C43" s="22"/>
      <c r="D43" s="22"/>
      <c r="E43" s="22"/>
      <c r="F43" s="22"/>
      <c r="G43" s="22"/>
      <c r="H43" s="22"/>
      <c r="I43" s="22"/>
    </row>
    <row r="44" spans="1:9" ht="12.75">
      <c r="A44" s="22"/>
      <c r="B44" s="22"/>
      <c r="C44" s="22"/>
      <c r="D44" s="22"/>
      <c r="E44" s="22"/>
      <c r="F44" s="22"/>
      <c r="G44" s="22"/>
      <c r="H44" s="22"/>
      <c r="I44" s="22"/>
    </row>
    <row r="45" spans="1:9" ht="12.75">
      <c r="A45" s="22"/>
      <c r="B45" s="22"/>
      <c r="C45" s="22"/>
      <c r="D45" s="22"/>
      <c r="E45" s="22"/>
      <c r="F45" s="22"/>
      <c r="G45" s="22"/>
      <c r="H45" s="22"/>
      <c r="I45" s="22"/>
    </row>
    <row r="46" spans="1:9" ht="12.75">
      <c r="A46" s="22"/>
      <c r="B46" s="22"/>
      <c r="C46" s="22"/>
      <c r="D46" s="22"/>
      <c r="E46" s="22"/>
      <c r="F46" s="22"/>
      <c r="G46" s="22"/>
      <c r="H46" s="22"/>
      <c r="I46" s="22"/>
    </row>
    <row r="47" spans="1:9" ht="12.75">
      <c r="A47" s="22"/>
      <c r="B47" s="22"/>
      <c r="C47" s="22"/>
      <c r="D47" s="22"/>
      <c r="E47" s="22"/>
      <c r="F47" s="22"/>
      <c r="G47" s="22"/>
      <c r="H47" s="22"/>
      <c r="I47" s="22"/>
    </row>
    <row r="48" spans="1:9" ht="12.75">
      <c r="A48" s="22"/>
      <c r="B48" s="22"/>
      <c r="C48" s="22"/>
      <c r="D48" s="22"/>
      <c r="E48" s="22"/>
      <c r="F48" s="22"/>
      <c r="G48" s="22"/>
      <c r="H48" s="22"/>
      <c r="I48" s="22"/>
    </row>
    <row r="49" spans="1:9" ht="12.75">
      <c r="A49" s="22"/>
      <c r="B49" s="22"/>
      <c r="C49" s="22"/>
      <c r="D49" s="22"/>
      <c r="E49" s="22"/>
      <c r="F49" s="22"/>
      <c r="G49" s="22"/>
      <c r="H49" s="22"/>
      <c r="I49" s="22"/>
    </row>
  </sheetData>
  <sheetProtection/>
  <mergeCells count="13">
    <mergeCell ref="A34:G34"/>
    <mergeCell ref="A1:A5"/>
    <mergeCell ref="E2:E4"/>
    <mergeCell ref="F2:G3"/>
    <mergeCell ref="B1:D1"/>
    <mergeCell ref="B5:D5"/>
    <mergeCell ref="E1:G1"/>
    <mergeCell ref="C6:G6"/>
    <mergeCell ref="C3:C4"/>
    <mergeCell ref="A16:G16"/>
    <mergeCell ref="B3:B4"/>
    <mergeCell ref="B2:C2"/>
    <mergeCell ref="D2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115" zoomScaleNormal="115" zoomScalePageLayoutView="0" workbookViewId="0" topLeftCell="A16">
      <selection activeCell="F30" sqref="F30"/>
    </sheetView>
  </sheetViews>
  <sheetFormatPr defaultColWidth="4.28125" defaultRowHeight="12.75"/>
  <cols>
    <col min="1" max="1" width="3.00390625" style="22" bestFit="1" customWidth="1"/>
    <col min="2" max="2" width="14.00390625" style="65" customWidth="1"/>
    <col min="3" max="3" width="9.28125" style="68" customWidth="1"/>
    <col min="4" max="4" width="18.00390625" style="65" customWidth="1"/>
    <col min="5" max="5" width="19.57421875" style="71" customWidth="1"/>
    <col min="6" max="6" width="33.421875" style="40" bestFit="1" customWidth="1"/>
    <col min="7" max="16384" width="4.28125" style="22" customWidth="1"/>
  </cols>
  <sheetData>
    <row r="1" spans="1:9" ht="12.75">
      <c r="A1" s="157" t="s">
        <v>27</v>
      </c>
      <c r="B1" s="157"/>
      <c r="C1" s="157"/>
      <c r="D1" s="157"/>
      <c r="E1" s="157"/>
      <c r="F1" s="157"/>
      <c r="G1" s="47"/>
      <c r="H1" s="47"/>
      <c r="I1" s="47"/>
    </row>
    <row r="2" spans="1:9" ht="25.5">
      <c r="A2" s="13" t="s">
        <v>0</v>
      </c>
      <c r="B2" s="64" t="s">
        <v>28</v>
      </c>
      <c r="C2" s="66" t="s">
        <v>29</v>
      </c>
      <c r="D2" s="64" t="s">
        <v>30</v>
      </c>
      <c r="E2" s="69" t="s">
        <v>106</v>
      </c>
      <c r="F2" s="39" t="s">
        <v>31</v>
      </c>
      <c r="G2" s="47"/>
      <c r="H2" s="47"/>
      <c r="I2" s="47"/>
    </row>
    <row r="3" spans="1:6" ht="12.75">
      <c r="A3" s="13"/>
      <c r="B3" s="63">
        <v>63</v>
      </c>
      <c r="C3" s="67">
        <v>64</v>
      </c>
      <c r="D3" s="63">
        <v>65</v>
      </c>
      <c r="E3" s="70">
        <v>66</v>
      </c>
      <c r="F3" s="32">
        <v>67</v>
      </c>
    </row>
    <row r="4" spans="1:6" ht="12.75">
      <c r="A4" s="157" t="s">
        <v>93</v>
      </c>
      <c r="B4" s="157"/>
      <c r="C4" s="157"/>
      <c r="D4" s="157"/>
      <c r="E4" s="157"/>
      <c r="F4" s="157"/>
    </row>
    <row r="5" spans="1:6" ht="12.75">
      <c r="A5" s="23">
        <v>1</v>
      </c>
      <c r="B5" s="73" t="s">
        <v>187</v>
      </c>
      <c r="C5" s="106" t="s">
        <v>5</v>
      </c>
      <c r="D5" s="107" t="s">
        <v>223</v>
      </c>
      <c r="E5" s="51" t="s">
        <v>157</v>
      </c>
      <c r="F5" s="60" t="s">
        <v>222</v>
      </c>
    </row>
    <row r="6" spans="1:6" ht="25.5">
      <c r="A6" s="23">
        <v>2</v>
      </c>
      <c r="B6" s="108" t="s">
        <v>188</v>
      </c>
      <c r="C6" s="109" t="s">
        <v>202</v>
      </c>
      <c r="D6" s="110" t="s">
        <v>189</v>
      </c>
      <c r="E6" s="111" t="s">
        <v>190</v>
      </c>
      <c r="F6" s="73" t="s">
        <v>98</v>
      </c>
    </row>
    <row r="7" spans="1:6" ht="38.25">
      <c r="A7" s="23">
        <v>3</v>
      </c>
      <c r="B7" s="73" t="s">
        <v>194</v>
      </c>
      <c r="C7" s="73" t="s">
        <v>194</v>
      </c>
      <c r="D7" s="73" t="s">
        <v>100</v>
      </c>
      <c r="E7" s="112" t="s">
        <v>99</v>
      </c>
      <c r="F7" s="73" t="s">
        <v>32</v>
      </c>
    </row>
    <row r="8" spans="1:6" ht="51">
      <c r="A8" s="23">
        <v>4</v>
      </c>
      <c r="B8" s="73" t="s">
        <v>193</v>
      </c>
      <c r="C8" s="106" t="s">
        <v>192</v>
      </c>
      <c r="D8" s="110" t="s">
        <v>248</v>
      </c>
      <c r="E8" s="111" t="s">
        <v>191</v>
      </c>
      <c r="F8" s="73" t="s">
        <v>164</v>
      </c>
    </row>
    <row r="9" spans="1:6" ht="12.75">
      <c r="A9" s="23">
        <v>5</v>
      </c>
      <c r="B9" s="73" t="s">
        <v>195</v>
      </c>
      <c r="C9" s="106" t="s">
        <v>5</v>
      </c>
      <c r="D9" s="110" t="s">
        <v>196</v>
      </c>
      <c r="E9" s="111" t="s">
        <v>197</v>
      </c>
      <c r="F9" s="73" t="s">
        <v>198</v>
      </c>
    </row>
    <row r="10" spans="1:6" ht="51">
      <c r="A10" s="23">
        <v>6</v>
      </c>
      <c r="B10" s="113" t="s">
        <v>249</v>
      </c>
      <c r="C10" s="106" t="s">
        <v>5</v>
      </c>
      <c r="D10" s="73" t="s">
        <v>5</v>
      </c>
      <c r="E10" s="111" t="s">
        <v>250</v>
      </c>
      <c r="F10" s="73" t="s">
        <v>33</v>
      </c>
    </row>
    <row r="11" spans="1:6" ht="25.5">
      <c r="A11" s="23">
        <v>7</v>
      </c>
      <c r="B11" s="73" t="s">
        <v>199</v>
      </c>
      <c r="C11" s="106" t="s">
        <v>5</v>
      </c>
      <c r="D11" s="110" t="s">
        <v>200</v>
      </c>
      <c r="E11" s="108" t="s">
        <v>251</v>
      </c>
      <c r="F11" s="73" t="s">
        <v>201</v>
      </c>
    </row>
    <row r="12" spans="1:6" ht="25.5">
      <c r="A12" s="23">
        <v>8</v>
      </c>
      <c r="B12" s="2" t="s">
        <v>247</v>
      </c>
      <c r="C12" s="106" t="s">
        <v>5</v>
      </c>
      <c r="D12" s="53" t="s">
        <v>155</v>
      </c>
      <c r="E12" s="111" t="s">
        <v>156</v>
      </c>
      <c r="F12" s="60" t="s">
        <v>246</v>
      </c>
    </row>
    <row r="13" spans="1:6" ht="12.75">
      <c r="A13" s="157" t="s">
        <v>94</v>
      </c>
      <c r="B13" s="157"/>
      <c r="C13" s="157"/>
      <c r="D13" s="157"/>
      <c r="E13" s="157"/>
      <c r="F13" s="157"/>
    </row>
    <row r="14" spans="1:9" ht="25.5">
      <c r="A14" s="13">
        <v>9</v>
      </c>
      <c r="B14" s="60" t="s">
        <v>257</v>
      </c>
      <c r="C14" s="106" t="s">
        <v>135</v>
      </c>
      <c r="D14" s="110" t="s">
        <v>230</v>
      </c>
      <c r="E14" s="112" t="s">
        <v>186</v>
      </c>
      <c r="F14" s="114" t="s">
        <v>133</v>
      </c>
      <c r="G14" s="27"/>
      <c r="H14" s="27"/>
      <c r="I14" s="27"/>
    </row>
    <row r="15" spans="1:6" ht="25.5">
      <c r="A15" s="13">
        <v>10</v>
      </c>
      <c r="B15" s="73" t="s">
        <v>126</v>
      </c>
      <c r="C15" s="106" t="s">
        <v>126</v>
      </c>
      <c r="D15" s="115" t="s">
        <v>101</v>
      </c>
      <c r="E15" s="51" t="s">
        <v>183</v>
      </c>
      <c r="F15" s="73" t="s">
        <v>96</v>
      </c>
    </row>
    <row r="16" spans="1:6" ht="25.5">
      <c r="A16" s="13">
        <v>11</v>
      </c>
      <c r="B16" s="73" t="s">
        <v>127</v>
      </c>
      <c r="C16" s="106" t="s">
        <v>173</v>
      </c>
      <c r="D16" s="53" t="s">
        <v>149</v>
      </c>
      <c r="E16" s="112" t="s">
        <v>150</v>
      </c>
      <c r="F16" s="116" t="s">
        <v>233</v>
      </c>
    </row>
    <row r="17" spans="1:6" ht="25.5">
      <c r="A17" s="13">
        <v>12</v>
      </c>
      <c r="B17" s="73" t="s">
        <v>107</v>
      </c>
      <c r="C17" s="106" t="s">
        <v>167</v>
      </c>
      <c r="D17" s="53" t="s">
        <v>168</v>
      </c>
      <c r="E17" s="51" t="s">
        <v>224</v>
      </c>
      <c r="F17" s="114" t="s">
        <v>136</v>
      </c>
    </row>
    <row r="18" spans="1:6" ht="12.75">
      <c r="A18" s="13">
        <v>13</v>
      </c>
      <c r="B18" s="73" t="s">
        <v>124</v>
      </c>
      <c r="C18" s="106" t="s">
        <v>5</v>
      </c>
      <c r="D18" s="53" t="s">
        <v>184</v>
      </c>
      <c r="E18" s="117" t="s">
        <v>5</v>
      </c>
      <c r="F18" s="116" t="s">
        <v>235</v>
      </c>
    </row>
    <row r="19" spans="1:6" ht="25.5">
      <c r="A19" s="13">
        <v>14</v>
      </c>
      <c r="B19" s="73" t="s">
        <v>108</v>
      </c>
      <c r="C19" s="73" t="s">
        <v>108</v>
      </c>
      <c r="D19" s="110" t="s">
        <v>240</v>
      </c>
      <c r="E19" s="111" t="s">
        <v>241</v>
      </c>
      <c r="F19" s="116" t="s">
        <v>242</v>
      </c>
    </row>
    <row r="20" spans="1:6" ht="25.5">
      <c r="A20" s="13">
        <v>15</v>
      </c>
      <c r="B20" s="60" t="s">
        <v>217</v>
      </c>
      <c r="C20" s="59" t="s">
        <v>215</v>
      </c>
      <c r="D20" s="53" t="s">
        <v>180</v>
      </c>
      <c r="E20" s="51" t="s">
        <v>181</v>
      </c>
      <c r="F20" s="61" t="s">
        <v>216</v>
      </c>
    </row>
    <row r="21" spans="1:6" ht="25.5">
      <c r="A21" s="13">
        <v>16</v>
      </c>
      <c r="B21" s="73" t="s">
        <v>159</v>
      </c>
      <c r="C21" s="106" t="s">
        <v>142</v>
      </c>
      <c r="D21" s="53" t="s">
        <v>128</v>
      </c>
      <c r="E21" s="108" t="s">
        <v>5</v>
      </c>
      <c r="F21" s="114" t="s">
        <v>203</v>
      </c>
    </row>
    <row r="22" spans="1:6" ht="25.5">
      <c r="A22" s="13">
        <v>17</v>
      </c>
      <c r="B22" s="73" t="s">
        <v>131</v>
      </c>
      <c r="C22" s="106" t="s">
        <v>5</v>
      </c>
      <c r="D22" s="115" t="s">
        <v>132</v>
      </c>
      <c r="E22" s="108" t="s">
        <v>5</v>
      </c>
      <c r="F22" s="114" t="s">
        <v>185</v>
      </c>
    </row>
    <row r="23" spans="1:6" ht="25.5">
      <c r="A23" s="13">
        <v>18</v>
      </c>
      <c r="B23" s="60" t="s">
        <v>226</v>
      </c>
      <c r="C23" s="106" t="s">
        <v>109</v>
      </c>
      <c r="D23" s="110" t="s">
        <v>236</v>
      </c>
      <c r="E23" s="112"/>
      <c r="F23" s="114" t="s">
        <v>46</v>
      </c>
    </row>
    <row r="24" spans="1:6" ht="25.5">
      <c r="A24" s="13">
        <v>19</v>
      </c>
      <c r="B24" s="73" t="s">
        <v>158</v>
      </c>
      <c r="C24" s="106" t="s">
        <v>5</v>
      </c>
      <c r="D24" s="115" t="s">
        <v>130</v>
      </c>
      <c r="E24" s="111" t="s">
        <v>205</v>
      </c>
      <c r="F24" s="114" t="s">
        <v>206</v>
      </c>
    </row>
    <row r="25" spans="1:6" ht="12.75">
      <c r="A25" s="13">
        <v>20</v>
      </c>
      <c r="B25" s="73" t="s">
        <v>62</v>
      </c>
      <c r="C25" s="106" t="s">
        <v>5</v>
      </c>
      <c r="D25" s="110" t="s">
        <v>207</v>
      </c>
      <c r="E25" s="108" t="s">
        <v>5</v>
      </c>
      <c r="F25" s="114" t="s">
        <v>208</v>
      </c>
    </row>
    <row r="26" spans="1:6" ht="38.25">
      <c r="A26" s="13">
        <v>21</v>
      </c>
      <c r="B26" s="60" t="s">
        <v>258</v>
      </c>
      <c r="C26" s="106"/>
      <c r="D26" s="110" t="s">
        <v>259</v>
      </c>
      <c r="E26" s="111" t="s">
        <v>260</v>
      </c>
      <c r="F26" s="116" t="s">
        <v>261</v>
      </c>
    </row>
    <row r="27" spans="1:6" ht="25.5">
      <c r="A27" s="13">
        <v>22</v>
      </c>
      <c r="B27" s="60" t="s">
        <v>239</v>
      </c>
      <c r="C27" s="106" t="s">
        <v>141</v>
      </c>
      <c r="D27" s="118" t="s">
        <v>238</v>
      </c>
      <c r="E27" s="51" t="s">
        <v>160</v>
      </c>
      <c r="F27" s="116" t="s">
        <v>237</v>
      </c>
    </row>
    <row r="28" spans="1:6" ht="25.5">
      <c r="A28" s="13">
        <v>23</v>
      </c>
      <c r="B28" s="60" t="s">
        <v>227</v>
      </c>
      <c r="C28" s="60" t="s">
        <v>209</v>
      </c>
      <c r="D28" s="53" t="s">
        <v>170</v>
      </c>
      <c r="E28" s="111" t="s">
        <v>234</v>
      </c>
      <c r="F28" s="114" t="s">
        <v>171</v>
      </c>
    </row>
    <row r="29" spans="1:6" ht="25.5">
      <c r="A29" s="13">
        <v>24</v>
      </c>
      <c r="B29" s="119" t="s">
        <v>229</v>
      </c>
      <c r="C29" s="120" t="s">
        <v>140</v>
      </c>
      <c r="D29" s="121" t="s">
        <v>165</v>
      </c>
      <c r="E29" s="121" t="s">
        <v>166</v>
      </c>
      <c r="F29" s="75" t="s">
        <v>204</v>
      </c>
    </row>
    <row r="30" spans="2:7" ht="12.75">
      <c r="B30" s="38"/>
      <c r="C30" s="38"/>
      <c r="D30" s="38"/>
      <c r="E30" s="38"/>
      <c r="F30" s="22"/>
      <c r="G30" s="27"/>
    </row>
    <row r="31" spans="1:6" ht="12.75">
      <c r="A31" s="157" t="s">
        <v>95</v>
      </c>
      <c r="B31" s="157"/>
      <c r="C31" s="157"/>
      <c r="D31" s="157"/>
      <c r="E31" s="157"/>
      <c r="F31" s="157"/>
    </row>
    <row r="32" spans="1:6" ht="25.5">
      <c r="A32" s="15">
        <v>25</v>
      </c>
      <c r="B32" s="60" t="s">
        <v>253</v>
      </c>
      <c r="C32" s="59" t="s">
        <v>219</v>
      </c>
      <c r="D32" s="110" t="s">
        <v>254</v>
      </c>
      <c r="E32" s="112" t="s">
        <v>102</v>
      </c>
      <c r="F32" s="3" t="s">
        <v>225</v>
      </c>
    </row>
    <row r="33" spans="1:6" ht="12.75">
      <c r="A33" s="15">
        <v>26</v>
      </c>
      <c r="B33" s="73" t="s">
        <v>144</v>
      </c>
      <c r="C33" s="106" t="s">
        <v>5</v>
      </c>
      <c r="D33" s="53" t="s">
        <v>145</v>
      </c>
      <c r="E33" s="108" t="s">
        <v>5</v>
      </c>
      <c r="F33" s="60" t="s">
        <v>255</v>
      </c>
    </row>
    <row r="34" spans="1:6" ht="38.25">
      <c r="A34" s="15">
        <v>27</v>
      </c>
      <c r="B34" s="73" t="s">
        <v>146</v>
      </c>
      <c r="C34" s="106" t="s">
        <v>91</v>
      </c>
      <c r="D34" s="115" t="s">
        <v>152</v>
      </c>
      <c r="E34" s="111" t="s">
        <v>220</v>
      </c>
      <c r="F34" s="73" t="s">
        <v>34</v>
      </c>
    </row>
    <row r="35" spans="1:6" ht="25.5">
      <c r="A35" s="15">
        <v>28</v>
      </c>
      <c r="B35" s="73" t="s">
        <v>161</v>
      </c>
      <c r="C35" s="73" t="s">
        <v>5</v>
      </c>
      <c r="D35" s="53" t="s">
        <v>162</v>
      </c>
      <c r="E35" s="51" t="s">
        <v>153</v>
      </c>
      <c r="F35" s="73" t="s">
        <v>35</v>
      </c>
    </row>
    <row r="36" spans="1:6" ht="25.5">
      <c r="A36" s="15">
        <v>29</v>
      </c>
      <c r="B36" s="73" t="s">
        <v>92</v>
      </c>
      <c r="C36" s="106" t="s">
        <v>5</v>
      </c>
      <c r="D36" s="53" t="s">
        <v>125</v>
      </c>
      <c r="E36" s="111" t="s">
        <v>221</v>
      </c>
      <c r="F36" s="60" t="s">
        <v>213</v>
      </c>
    </row>
  </sheetData>
  <sheetProtection/>
  <mergeCells count="4">
    <mergeCell ref="A1:F1"/>
    <mergeCell ref="A13:F13"/>
    <mergeCell ref="A4:F4"/>
    <mergeCell ref="A31:F31"/>
  </mergeCells>
  <hyperlinks>
    <hyperlink ref="D32" r:id="rId1" display="admin@lib.udsu.ru;"/>
    <hyperlink ref="E32" r:id="rId2" display="http://lib.udsu.ru"/>
    <hyperlink ref="D34" r:id="rId3" display="rector@igma.udm.ru"/>
    <hyperlink ref="D36" r:id="rId4" display="ggpi@inbox.ru"/>
    <hyperlink ref="D29" r:id="rId5" display="biblio@mi.ru"/>
    <hyperlink ref="D33" r:id="rId6" display="direktornb@istu.ru "/>
    <hyperlink ref="D18" r:id="rId7" display="Library@kgasu.ru"/>
    <hyperlink ref="D19" r:id="rId8" display="library@kazangmu.ru"/>
    <hyperlink ref="E19" r:id="rId9" display="http://kazangmu.ru/"/>
    <hyperlink ref="D16" r:id="rId10" display="biblio.kstu-kai@mail.ru"/>
    <hyperlink ref="E16" r:id="rId11" display="http://library.kai.ru"/>
    <hyperlink ref="D23" r:id="rId12" display="library@kazgik.ru"/>
    <hyperlink ref="D14" r:id="rId13" display="lsl@kpfu.ru;e.strukov@list.ru"/>
    <hyperlink ref="E34" r:id="rId14" display="http://www.medbibl.igma.ru"/>
    <hyperlink ref="D6" r:id="rId15" display="bibliotekabsau@mail.ru"/>
    <hyperlink ref="E7" r:id="rId16" display="http://www.library.ugatu.ac.ru/"/>
    <hyperlink ref="D15" r:id="rId17" display="biblioteka@kstu.ru "/>
    <hyperlink ref="D22" r:id="rId18" display="biblioteka_kgk@mail.ru"/>
    <hyperlink ref="E18" r:id="rId19" display="http://www.ksaba.ru/library/index.htm"/>
    <hyperlink ref="E5" r:id="rId20" display="http://www.bashlib.ru/"/>
    <hyperlink ref="D35" r:id="rId21" display="library_dir@izhgsha.ru"/>
    <hyperlink ref="E27" r:id="rId22" display="http://www.agni-rt.ru"/>
    <hyperlink ref="D21" r:id="rId23" display="bibloteka@yandex.ru"/>
    <hyperlink ref="E35" r:id="rId24" display="http://www.izhgsha.ru"/>
    <hyperlink ref="D24" r:id="rId25" display="bibkgeu@bk.ru"/>
    <hyperlink ref="D25" r:id="rId26" display="bibngpi@mail.ru"/>
    <hyperlink ref="E29" r:id="rId27" display="http://www.kgma.info"/>
    <hyperlink ref="E8" r:id="rId28" display="http://www.rusoil.net"/>
    <hyperlink ref="D12" r:id="rId29" display="mvdufa@mail.ru"/>
    <hyperlink ref="D28" r:id="rId30" display="fksu-lib@mail.ru"/>
    <hyperlink ref="D17" r:id="rId31" display="biblioteka@ksavm.senet.ru"/>
    <hyperlink ref="D20" r:id="rId32" display="kazgaulibrary@mail.ru"/>
    <hyperlink ref="E20" r:id="rId33" display="www.kazgau.ru"/>
    <hyperlink ref="E24" r:id="rId34" display="http://www.kgeu.ru/"/>
    <hyperlink ref="E15" r:id="rId35" display="http://www.kstu.ru/"/>
    <hyperlink ref="E6" r:id="rId36" display="http://www.biblio.bsau.ru"/>
    <hyperlink ref="D8" r:id="rId37" display="andreeva@rusoil.net;library@rusoil.net"/>
    <hyperlink ref="D9" r:id="rId38" display="bspu@mail.ru"/>
    <hyperlink ref="E9" r:id="rId39" display="http://www.lib.bspu.ru"/>
    <hyperlink ref="D11" r:id="rId40" display="islamuratova@mail.ru"/>
    <hyperlink ref="E28" r:id="rId41" display="http://kpfu.ru/chelny/page/130"/>
    <hyperlink ref="E36" r:id="rId42" display="http://ggpi.org/viewpage.php?page_id=19"/>
    <hyperlink ref="D27" r:id="rId43" display="mailto:galina398@mail.ru"/>
    <hyperlink ref="E12" r:id="rId44" display="http://www.ufali.ru/bibl/"/>
    <hyperlink ref="E10" r:id="rId45" display="http://www.bashgmu.ru/universitet/struktura-universiteta/513-biblioteka"/>
    <hyperlink ref="D26" r:id="rId46" display="natali_golovleva@mail.ru"/>
  </hyperlinks>
  <printOptions/>
  <pageMargins left="0.36" right="0.3" top="0.17" bottom="0.21" header="0.26" footer="0.33"/>
  <pageSetup horizontalDpi="600" verticalDpi="600" orientation="portrait" paperSize="9" r:id="rId47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K28" sqref="K28"/>
    </sheetView>
  </sheetViews>
  <sheetFormatPr defaultColWidth="9.140625" defaultRowHeight="12.75"/>
  <sheetData>
    <row r="1" spans="1:9" ht="12.75">
      <c r="A1" s="2"/>
      <c r="B1" s="2"/>
      <c r="C1" s="2"/>
      <c r="D1" s="2"/>
      <c r="E1" s="2"/>
      <c r="F1" s="2"/>
      <c r="G1" s="2"/>
      <c r="H1" s="2"/>
      <c r="I1" s="2"/>
    </row>
    <row r="2" spans="1:9" ht="12.75">
      <c r="A2" s="2"/>
      <c r="B2" s="2"/>
      <c r="C2" s="2"/>
      <c r="D2" s="2"/>
      <c r="E2" s="2"/>
      <c r="F2" s="2"/>
      <c r="G2" s="2"/>
      <c r="H2" s="2"/>
      <c r="I2" s="2"/>
    </row>
    <row r="3" spans="1:9" ht="12.75">
      <c r="A3" s="2"/>
      <c r="B3" s="2"/>
      <c r="C3" s="2"/>
      <c r="D3" s="2"/>
      <c r="E3" s="2"/>
      <c r="F3" s="2"/>
      <c r="G3" s="2"/>
      <c r="H3" s="2"/>
      <c r="I3" s="2"/>
    </row>
    <row r="4" spans="1:9" ht="12.75">
      <c r="A4" s="2"/>
      <c r="B4" s="2"/>
      <c r="C4" s="2"/>
      <c r="D4" s="2"/>
      <c r="E4" s="2"/>
      <c r="F4" s="2"/>
      <c r="G4" s="2"/>
      <c r="H4" s="2"/>
      <c r="I4" s="2"/>
    </row>
    <row r="5" spans="1:9" ht="12.75">
      <c r="A5" s="2"/>
      <c r="B5" s="2"/>
      <c r="C5" s="2"/>
      <c r="D5" s="2"/>
      <c r="E5" s="2"/>
      <c r="F5" s="2"/>
      <c r="G5" s="2"/>
      <c r="H5" s="2"/>
      <c r="I5" s="2"/>
    </row>
    <row r="6" spans="1:9" ht="12.75">
      <c r="A6" s="2"/>
      <c r="B6" s="2"/>
      <c r="C6" s="2"/>
      <c r="D6" s="2"/>
      <c r="E6" s="2"/>
      <c r="F6" s="2"/>
      <c r="G6" s="2"/>
      <c r="H6" s="2"/>
      <c r="I6" s="2"/>
    </row>
    <row r="7" spans="1:9" ht="12.75">
      <c r="A7" s="2"/>
      <c r="B7" s="2"/>
      <c r="C7" s="2"/>
      <c r="D7" s="2"/>
      <c r="E7" s="2"/>
      <c r="F7" s="2"/>
      <c r="G7" s="2"/>
      <c r="H7" s="2"/>
      <c r="I7" s="2"/>
    </row>
    <row r="8" spans="1:9" ht="12.75">
      <c r="A8" s="2"/>
      <c r="B8" s="2"/>
      <c r="C8" s="2"/>
      <c r="D8" s="2"/>
      <c r="E8" s="2"/>
      <c r="F8" s="2"/>
      <c r="G8" s="2"/>
      <c r="H8" s="2"/>
      <c r="I8" s="2"/>
    </row>
    <row r="9" spans="1:9" ht="12.75">
      <c r="A9" s="2"/>
      <c r="B9" s="2"/>
      <c r="C9" s="2"/>
      <c r="D9" s="2"/>
      <c r="E9" s="2"/>
      <c r="F9" s="2"/>
      <c r="G9" s="2"/>
      <c r="H9" s="2"/>
      <c r="I9" s="2"/>
    </row>
    <row r="10" spans="1:9" ht="12.75">
      <c r="A10" s="2"/>
      <c r="B10" s="2"/>
      <c r="C10" s="2"/>
      <c r="D10" s="2"/>
      <c r="E10" s="2"/>
      <c r="F10" s="2"/>
      <c r="G10" s="2"/>
      <c r="H10" s="2"/>
      <c r="I10" s="2"/>
    </row>
    <row r="11" spans="1:9" ht="12.75">
      <c r="A11" s="2"/>
      <c r="B11" s="2"/>
      <c r="C11" s="2"/>
      <c r="D11" s="2"/>
      <c r="E11" s="2"/>
      <c r="F11" s="2"/>
      <c r="G11" s="2"/>
      <c r="H11" s="2"/>
      <c r="I11" s="2"/>
    </row>
    <row r="12" spans="1:9" ht="12.75">
      <c r="A12" s="2"/>
      <c r="B12" s="2"/>
      <c r="C12" s="2"/>
      <c r="D12" s="2"/>
      <c r="E12" s="2"/>
      <c r="F12" s="2"/>
      <c r="G12" s="2"/>
      <c r="H12" s="2"/>
      <c r="I12" s="2"/>
    </row>
    <row r="13" spans="1:9" ht="12.75">
      <c r="A13" s="2"/>
      <c r="B13" s="2"/>
      <c r="C13" s="2"/>
      <c r="D13" s="2"/>
      <c r="E13" s="2"/>
      <c r="F13" s="2"/>
      <c r="G13" s="2"/>
      <c r="H13" s="2"/>
      <c r="I13" s="2"/>
    </row>
    <row r="14" spans="1:9" ht="12.75">
      <c r="A14" s="2"/>
      <c r="B14" s="2"/>
      <c r="C14" s="2"/>
      <c r="D14" s="2"/>
      <c r="E14" s="2"/>
      <c r="F14" s="2"/>
      <c r="G14" s="2"/>
      <c r="H14" s="2"/>
      <c r="I14" s="2"/>
    </row>
    <row r="15" spans="1:9" ht="12.75">
      <c r="A15" s="2"/>
      <c r="B15" s="2"/>
      <c r="C15" s="2"/>
      <c r="D15" s="2"/>
      <c r="E15" s="2"/>
      <c r="F15" s="2"/>
      <c r="G15" s="2"/>
      <c r="H15" s="2"/>
      <c r="I15" s="2"/>
    </row>
    <row r="16" spans="1:9" ht="12.75">
      <c r="A16" s="2"/>
      <c r="B16" s="2"/>
      <c r="C16" s="2"/>
      <c r="D16" s="2"/>
      <c r="E16" s="2"/>
      <c r="F16" s="2"/>
      <c r="G16" s="2"/>
      <c r="H16" s="2"/>
      <c r="I16" s="2"/>
    </row>
    <row r="17" spans="1:9" ht="12.75">
      <c r="A17" s="2"/>
      <c r="B17" s="2"/>
      <c r="C17" s="2"/>
      <c r="D17" s="2"/>
      <c r="E17" s="2"/>
      <c r="F17" s="2"/>
      <c r="G17" s="2"/>
      <c r="H17" s="2"/>
      <c r="I17" s="2"/>
    </row>
    <row r="18" spans="1:9" ht="12.75">
      <c r="A18" s="2"/>
      <c r="B18" s="2"/>
      <c r="C18" s="2"/>
      <c r="D18" s="2"/>
      <c r="E18" s="2"/>
      <c r="F18" s="2"/>
      <c r="G18" s="2"/>
      <c r="H18" s="2"/>
      <c r="I18" s="2"/>
    </row>
    <row r="19" spans="1:9" ht="12.75">
      <c r="A19" s="2"/>
      <c r="B19" s="2"/>
      <c r="C19" s="2"/>
      <c r="D19" s="2"/>
      <c r="E19" s="2"/>
      <c r="F19" s="2"/>
      <c r="G19" s="2"/>
      <c r="H19" s="2"/>
      <c r="I19" s="2"/>
    </row>
    <row r="20" spans="1:9" ht="12.75">
      <c r="A20" s="2"/>
      <c r="B20" s="2"/>
      <c r="C20" s="2"/>
      <c r="D20" s="2"/>
      <c r="E20" s="2"/>
      <c r="F20" s="2"/>
      <c r="G20" s="2"/>
      <c r="H20" s="2"/>
      <c r="I20" s="2"/>
    </row>
    <row r="21" spans="1:9" ht="12.75">
      <c r="A21" s="2"/>
      <c r="B21" s="2"/>
      <c r="C21" s="2"/>
      <c r="D21" s="2"/>
      <c r="E21" s="2"/>
      <c r="F21" s="2"/>
      <c r="G21" s="2"/>
      <c r="H21" s="2"/>
      <c r="I21" s="2"/>
    </row>
    <row r="22" spans="1:9" ht="12.75">
      <c r="A22" s="2"/>
      <c r="B22" s="2"/>
      <c r="C22" s="2"/>
      <c r="D22" s="2"/>
      <c r="E22" s="2"/>
      <c r="F22" s="2"/>
      <c r="G22" s="2"/>
      <c r="H22" s="2"/>
      <c r="I22" s="2"/>
    </row>
    <row r="23" spans="1:9" ht="12.75">
      <c r="A23" s="2"/>
      <c r="B23" s="2"/>
      <c r="C23" s="2"/>
      <c r="D23" s="2"/>
      <c r="E23" s="2"/>
      <c r="F23" s="2"/>
      <c r="G23" s="2"/>
      <c r="H23" s="2"/>
      <c r="I23" s="2"/>
    </row>
    <row r="24" spans="1:9" ht="12.75">
      <c r="A24" s="2"/>
      <c r="B24" s="2"/>
      <c r="C24" s="2"/>
      <c r="D24" s="2"/>
      <c r="E24" s="2"/>
      <c r="F24" s="2"/>
      <c r="G24" s="2"/>
      <c r="H24" s="2"/>
      <c r="I24" s="2"/>
    </row>
    <row r="25" spans="1:9" ht="12.75">
      <c r="A25" s="2"/>
      <c r="B25" s="2"/>
      <c r="C25" s="2"/>
      <c r="D25" s="2"/>
      <c r="E25" s="2"/>
      <c r="F25" s="2"/>
      <c r="G25" s="2"/>
      <c r="H25" s="2"/>
      <c r="I25" s="2"/>
    </row>
    <row r="26" spans="1:9" ht="12.75">
      <c r="A26" s="2"/>
      <c r="B26" s="2"/>
      <c r="C26" s="2"/>
      <c r="D26" s="2"/>
      <c r="E26" s="2"/>
      <c r="F26" s="2"/>
      <c r="G26" s="2"/>
      <c r="H26" s="2"/>
      <c r="I26" s="2"/>
    </row>
    <row r="27" spans="1:9" ht="12.75">
      <c r="A27" s="2"/>
      <c r="B27" s="2"/>
      <c r="C27" s="2"/>
      <c r="D27" s="2"/>
      <c r="E27" s="2"/>
      <c r="F27" s="2"/>
      <c r="G27" s="2"/>
      <c r="H27" s="2"/>
      <c r="I27" s="2"/>
    </row>
    <row r="28" spans="1:9" ht="12.75">
      <c r="A28" s="2"/>
      <c r="B28" s="2"/>
      <c r="C28" s="2"/>
      <c r="D28" s="2"/>
      <c r="E28" s="2"/>
      <c r="F28" s="2"/>
      <c r="G28" s="2"/>
      <c r="H28" s="2"/>
      <c r="I28" s="2"/>
    </row>
    <row r="29" spans="1:9" ht="12.75">
      <c r="A29" s="2"/>
      <c r="B29" s="2"/>
      <c r="C29" s="2"/>
      <c r="D29" s="2"/>
      <c r="E29" s="2"/>
      <c r="F29" s="2"/>
      <c r="G29" s="2"/>
      <c r="H29" s="2"/>
      <c r="I29" s="2"/>
    </row>
    <row r="30" spans="1:9" ht="12.75">
      <c r="A30" s="2"/>
      <c r="B30" s="2"/>
      <c r="C30" s="2"/>
      <c r="D30" s="2"/>
      <c r="E30" s="2"/>
      <c r="F30" s="2"/>
      <c r="G30" s="2"/>
      <c r="H30" s="2"/>
      <c r="I30" s="2"/>
    </row>
    <row r="31" spans="1:9" ht="12.75">
      <c r="A31" s="2"/>
      <c r="B31" s="2"/>
      <c r="C31" s="2"/>
      <c r="D31" s="2"/>
      <c r="E31" s="2"/>
      <c r="F31" s="2"/>
      <c r="G31" s="2"/>
      <c r="H31" s="2"/>
      <c r="I31" s="2"/>
    </row>
    <row r="32" spans="1:9" ht="12.75">
      <c r="A32" s="2"/>
      <c r="B32" s="2"/>
      <c r="C32" s="2"/>
      <c r="D32" s="2"/>
      <c r="E32" s="2"/>
      <c r="F32" s="2"/>
      <c r="G32" s="2"/>
      <c r="H32" s="2"/>
      <c r="I32" s="2"/>
    </row>
    <row r="33" spans="1:9" ht="12.75">
      <c r="A33" s="2"/>
      <c r="B33" s="2"/>
      <c r="C33" s="2"/>
      <c r="D33" s="2"/>
      <c r="E33" s="2"/>
      <c r="F33" s="2"/>
      <c r="G33" s="2"/>
      <c r="H33" s="2"/>
      <c r="I33" s="2"/>
    </row>
    <row r="34" spans="1:9" ht="12.75">
      <c r="A34" s="2"/>
      <c r="B34" s="2"/>
      <c r="C34" s="2"/>
      <c r="D34" s="2"/>
      <c r="E34" s="2"/>
      <c r="F34" s="2"/>
      <c r="G34" s="2"/>
      <c r="H34" s="2"/>
      <c r="I34" s="2"/>
    </row>
    <row r="35" spans="1:9" ht="12.75">
      <c r="A35" s="2"/>
      <c r="B35" s="2"/>
      <c r="C35" s="2"/>
      <c r="D35" s="2"/>
      <c r="E35" s="2"/>
      <c r="F35" s="2"/>
      <c r="G35" s="2"/>
      <c r="H35" s="2"/>
      <c r="I35" s="2"/>
    </row>
    <row r="36" spans="1:9" ht="12.75">
      <c r="A36" s="2"/>
      <c r="B36" s="2"/>
      <c r="C36" s="2"/>
      <c r="D36" s="2"/>
      <c r="E36" s="2"/>
      <c r="F36" s="2"/>
      <c r="G36" s="2"/>
      <c r="H36" s="2"/>
      <c r="I36" s="2"/>
    </row>
    <row r="37" spans="1:9" ht="12.75">
      <c r="A37" s="2"/>
      <c r="B37" s="2"/>
      <c r="C37" s="2"/>
      <c r="D37" s="2"/>
      <c r="E37" s="2"/>
      <c r="F37" s="2"/>
      <c r="G37" s="2"/>
      <c r="H37" s="2"/>
      <c r="I37" s="2"/>
    </row>
    <row r="38" spans="1:9" ht="12.75">
      <c r="A38" s="2"/>
      <c r="B38" s="2"/>
      <c r="C38" s="2"/>
      <c r="D38" s="2"/>
      <c r="E38" s="2"/>
      <c r="F38" s="2"/>
      <c r="G38" s="2"/>
      <c r="H38" s="2"/>
      <c r="I38" s="2"/>
    </row>
    <row r="39" spans="1:9" ht="12.75">
      <c r="A39" s="2"/>
      <c r="B39" s="2"/>
      <c r="C39" s="2"/>
      <c r="D39" s="2"/>
      <c r="E39" s="2"/>
      <c r="F39" s="2"/>
      <c r="G39" s="2"/>
      <c r="H39" s="2"/>
      <c r="I39" s="2"/>
    </row>
    <row r="40" spans="1:9" ht="12.75">
      <c r="A40" s="2"/>
      <c r="B40" s="2"/>
      <c r="C40" s="2"/>
      <c r="D40" s="2"/>
      <c r="E40" s="2"/>
      <c r="F40" s="2"/>
      <c r="G40" s="2"/>
      <c r="H40" s="2"/>
      <c r="I40" s="2"/>
    </row>
    <row r="41" spans="1:9" ht="12.75">
      <c r="A41" s="2"/>
      <c r="B41" s="2"/>
      <c r="C41" s="2"/>
      <c r="D41" s="2"/>
      <c r="E41" s="2"/>
      <c r="F41" s="2"/>
      <c r="G41" s="2"/>
      <c r="H41" s="2"/>
      <c r="I41" s="2"/>
    </row>
    <row r="42" spans="1:9" ht="12.75">
      <c r="A42" s="2"/>
      <c r="B42" s="2"/>
      <c r="C42" s="2"/>
      <c r="D42" s="2"/>
      <c r="E42" s="2"/>
      <c r="F42" s="2"/>
      <c r="G42" s="2"/>
      <c r="H42" s="2"/>
      <c r="I42" s="2"/>
    </row>
    <row r="43" spans="1:9" ht="12.75">
      <c r="A43" s="2"/>
      <c r="B43" s="2"/>
      <c r="C43" s="2"/>
      <c r="D43" s="2"/>
      <c r="E43" s="2"/>
      <c r="F43" s="2"/>
      <c r="G43" s="2"/>
      <c r="H43" s="2"/>
      <c r="I43" s="2"/>
    </row>
    <row r="44" spans="1:9" ht="12.75">
      <c r="A44" s="2"/>
      <c r="B44" s="2"/>
      <c r="C44" s="2"/>
      <c r="D44" s="2"/>
      <c r="E44" s="2"/>
      <c r="F44" s="2"/>
      <c r="G44" s="2"/>
      <c r="H44" s="2"/>
      <c r="I44" s="2"/>
    </row>
    <row r="45" spans="1:9" ht="12.75">
      <c r="A45" s="2"/>
      <c r="B45" s="2"/>
      <c r="C45" s="2"/>
      <c r="D45" s="2"/>
      <c r="E45" s="2"/>
      <c r="F45" s="2"/>
      <c r="G45" s="2"/>
      <c r="H45" s="2"/>
      <c r="I45" s="2"/>
    </row>
    <row r="46" spans="1:9" ht="12.75">
      <c r="A46" s="2"/>
      <c r="B46" s="2"/>
      <c r="C46" s="2"/>
      <c r="D46" s="2"/>
      <c r="E46" s="2"/>
      <c r="F46" s="2"/>
      <c r="G46" s="2"/>
      <c r="H46" s="2"/>
      <c r="I46" s="2"/>
    </row>
    <row r="47" spans="1:9" ht="12.75">
      <c r="A47" s="2"/>
      <c r="B47" s="2"/>
      <c r="C47" s="2"/>
      <c r="D47" s="2"/>
      <c r="E47" s="2"/>
      <c r="F47" s="2"/>
      <c r="G47" s="2"/>
      <c r="H47" s="2"/>
      <c r="I47" s="2"/>
    </row>
    <row r="48" spans="1:9" ht="12.75">
      <c r="A48" s="2"/>
      <c r="B48" s="2"/>
      <c r="C48" s="2"/>
      <c r="D48" s="2"/>
      <c r="E48" s="2"/>
      <c r="F48" s="2"/>
      <c r="G48" s="2"/>
      <c r="H48" s="2"/>
      <c r="I48" s="2"/>
    </row>
    <row r="49" spans="1:9" ht="12.75">
      <c r="A49" s="2"/>
      <c r="B49" s="2"/>
      <c r="C49" s="2"/>
      <c r="D49" s="2"/>
      <c r="E49" s="2"/>
      <c r="F49" s="2"/>
      <c r="G49" s="2"/>
      <c r="H49" s="2"/>
      <c r="I49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metod</cp:lastModifiedBy>
  <cp:lastPrinted>2016-03-25T10:34:37Z</cp:lastPrinted>
  <dcterms:created xsi:type="dcterms:W3CDTF">1996-10-08T23:32:33Z</dcterms:created>
  <dcterms:modified xsi:type="dcterms:W3CDTF">2016-03-25T12:34:22Z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